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tabRatio="754" firstSheet="8" activeTab="0"/>
  </bookViews>
  <sheets>
    <sheet name="表1" sheetId="1" r:id="rId1"/>
    <sheet name="表2" sheetId="2" r:id="rId2"/>
    <sheet name="表3" sheetId="3" r:id="rId3"/>
    <sheet name="表4" sheetId="4" r:id="rId4"/>
    <sheet name="表5" sheetId="5" r:id="rId5"/>
    <sheet name="表6" sheetId="6" r:id="rId6"/>
    <sheet name="表7" sheetId="7" r:id="rId7"/>
    <sheet name="表8" sheetId="8" r:id="rId8"/>
    <sheet name="表9" sheetId="9" r:id="rId9"/>
    <sheet name="表10" sheetId="10" r:id="rId10"/>
    <sheet name="表11" sheetId="11" r:id="rId11"/>
    <sheet name="表12" sheetId="12" r:id="rId12"/>
    <sheet name="表13" sheetId="13" r:id="rId13"/>
    <sheet name="表14" sheetId="14" r:id="rId14"/>
    <sheet name="表15" sheetId="15" r:id="rId15"/>
    <sheet name="表16" sheetId="16" r:id="rId16"/>
    <sheet name="表17" sheetId="17" r:id="rId17"/>
    <sheet name="表18" sheetId="18" r:id="rId18"/>
    <sheet name="表19" sheetId="19" r:id="rId19"/>
    <sheet name="表20 " sheetId="20" r:id="rId20"/>
    <sheet name="表21" sheetId="21" r:id="rId21"/>
    <sheet name="表22" sheetId="22" r:id="rId22"/>
    <sheet name="表25" sheetId="23" r:id="rId23"/>
    <sheet name="表26 " sheetId="24" r:id="rId24"/>
    <sheet name="Sheet1" sheetId="25" r:id="rId25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B29" authorId="0">
      <text>
        <r>
          <rPr>
            <sz val="9"/>
            <rFont val="宋体"/>
            <family val="0"/>
          </rPr>
          <t>在预算数的基础上修改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D18" authorId="0">
      <text>
        <r>
          <rPr>
            <sz val="9"/>
            <rFont val="宋体"/>
            <family val="0"/>
          </rPr>
          <t xml:space="preserve">对应收入
</t>
        </r>
      </text>
    </comment>
    <comment ref="B20" authorId="0">
      <text>
        <r>
          <rPr>
            <sz val="9"/>
            <rFont val="宋体"/>
            <family val="0"/>
          </rPr>
          <t>2021年一般债券收入：第一批9900，第二批16300</t>
        </r>
      </text>
    </comment>
  </commentList>
</comments>
</file>

<file path=xl/comments9.xml><?xml version="1.0" encoding="utf-8"?>
<comments xmlns="http://schemas.openxmlformats.org/spreadsheetml/2006/main">
  <authors>
    <author>Administrator</author>
  </authors>
  <commentList>
    <comment ref="B21" authorId="0">
      <text>
        <r>
          <rPr>
            <sz val="9"/>
            <rFont val="宋体"/>
            <family val="0"/>
          </rPr>
          <t xml:space="preserve">11月不含市本级
</t>
        </r>
      </text>
    </comment>
  </commentList>
</comments>
</file>

<file path=xl/sharedStrings.xml><?xml version="1.0" encoding="utf-8"?>
<sst xmlns="http://schemas.openxmlformats.org/spreadsheetml/2006/main" count="2199" uniqueCount="1467">
  <si>
    <t>表1：</t>
  </si>
  <si>
    <t>2021年一般公共预算收入完成情况表</t>
  </si>
  <si>
    <t xml:space="preserve"> </t>
  </si>
  <si>
    <t>单位：万元</t>
  </si>
  <si>
    <t>项   目</t>
  </si>
  <si>
    <t>年度        预算</t>
  </si>
  <si>
    <t>2021年  完成数（预计）</t>
  </si>
  <si>
    <t>为预算%</t>
  </si>
  <si>
    <t>2020年  完成数(决算）</t>
  </si>
  <si>
    <t>比上年增减额</t>
  </si>
  <si>
    <t>增减      (+-%)</t>
  </si>
  <si>
    <t>一、税收收入</t>
  </si>
  <si>
    <t xml:space="preserve"> 1.增值税37.5％</t>
  </si>
  <si>
    <t xml:space="preserve">  改征增值税37.5％</t>
  </si>
  <si>
    <t xml:space="preserve"> 2.企业所得税28％</t>
  </si>
  <si>
    <t xml:space="preserve"> 3.所得税退税</t>
  </si>
  <si>
    <t xml:space="preserve"> 4.个人所得税28％</t>
  </si>
  <si>
    <t xml:space="preserve"> 5.资源税75％</t>
  </si>
  <si>
    <t xml:space="preserve"> 6.城市维护建设税</t>
  </si>
  <si>
    <t xml:space="preserve"> 7.房产税</t>
  </si>
  <si>
    <t xml:space="preserve"> 8.印花税</t>
  </si>
  <si>
    <t xml:space="preserve"> 9.城镇土地使用税70％</t>
  </si>
  <si>
    <t xml:space="preserve"> 10.土地增值税</t>
  </si>
  <si>
    <t xml:space="preserve"> 11.车船税</t>
  </si>
  <si>
    <t xml:space="preserve"> 12.耕地占用税</t>
  </si>
  <si>
    <t xml:space="preserve"> 13.契税</t>
  </si>
  <si>
    <t xml:space="preserve"> 14.烟叶税</t>
  </si>
  <si>
    <t xml:space="preserve"> 15.环境保护税</t>
  </si>
  <si>
    <t xml:space="preserve"> 16.其他税收收入</t>
  </si>
  <si>
    <t>二、非税收入</t>
  </si>
  <si>
    <t xml:space="preserve"> 1.专项收入</t>
  </si>
  <si>
    <t xml:space="preserve"> 2.行政性收费</t>
  </si>
  <si>
    <t xml:space="preserve"> 3.罚没收入</t>
  </si>
  <si>
    <t xml:space="preserve"> 4.国有资本经营收入</t>
  </si>
  <si>
    <t xml:space="preserve"> 5.捐赠收入</t>
  </si>
  <si>
    <t xml:space="preserve"> 6.政府住房基金收入</t>
  </si>
  <si>
    <t xml:space="preserve"> 7.国有资源（资产）有偿使用收入</t>
  </si>
  <si>
    <t xml:space="preserve"> 8.其他非税收入</t>
  </si>
  <si>
    <t>地方一般公共预算收入</t>
  </si>
  <si>
    <t>上划省级收入</t>
  </si>
  <si>
    <t xml:space="preserve">    上划省级增值税12.5%</t>
  </si>
  <si>
    <t xml:space="preserve">    上划省级企业所得税12%</t>
  </si>
  <si>
    <t xml:space="preserve">    上划省级个人所得税12%</t>
  </si>
  <si>
    <t xml:space="preserve">    上划省级资源税25%</t>
  </si>
  <si>
    <t xml:space="preserve">    上划省级城镇土地使用税30%</t>
  </si>
  <si>
    <t xml:space="preserve">    上划省级环境保护税30%</t>
  </si>
  <si>
    <t xml:space="preserve">    上划省级清欠营业税</t>
  </si>
  <si>
    <t>上划中央收入</t>
  </si>
  <si>
    <t xml:space="preserve">    上划中央增值税50%</t>
  </si>
  <si>
    <t xml:space="preserve">    上划中央消费税</t>
  </si>
  <si>
    <t xml:space="preserve">    上划中央企业所得税60%</t>
  </si>
  <si>
    <t xml:space="preserve">    上划中央个人所得税60%</t>
  </si>
  <si>
    <t xml:space="preserve">    上划中央营业税50%</t>
  </si>
  <si>
    <t xml:space="preserve">    上划中央营业税清欠</t>
  </si>
  <si>
    <t>一般公共预算收入</t>
  </si>
  <si>
    <t>表2：</t>
  </si>
  <si>
    <t>2021年一般公共预算支出完成情况表</t>
  </si>
  <si>
    <t>项     目</t>
  </si>
  <si>
    <t>2021年完成数（预计）</t>
  </si>
  <si>
    <t>2020年完成数（决算）</t>
  </si>
  <si>
    <t>比上年        增减额</t>
  </si>
  <si>
    <t>一般公共服务支出</t>
  </si>
  <si>
    <t>国防支出</t>
  </si>
  <si>
    <t>公共安全支出</t>
  </si>
  <si>
    <t>教育支出</t>
  </si>
  <si>
    <t>科学技术支出</t>
  </si>
  <si>
    <t>文化旅游体育与传媒支出</t>
  </si>
  <si>
    <t>社会保障和就业支出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</si>
  <si>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</si>
  <si>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</si>
  <si>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</si>
  <si>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</si>
  <si>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</si>
  <si>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</si>
  <si>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商业服务业等事务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</si>
  <si>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</si>
  <si>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</si>
  <si>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</si>
  <si>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</si>
  <si>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</si>
  <si>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</si>
  <si>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债务付息支出</t>
  </si>
  <si>
    <t>其他支出</t>
  </si>
  <si>
    <t>一般公共预算支出合计</t>
  </si>
  <si>
    <t>表3：</t>
  </si>
  <si>
    <r>
      <t>2021</t>
    </r>
    <r>
      <rPr>
        <b/>
        <sz val="18"/>
        <rFont val="宋体"/>
        <family val="0"/>
      </rPr>
      <t>年一般公共预算收支平衡表</t>
    </r>
  </si>
  <si>
    <t>收        入</t>
  </si>
  <si>
    <t>支        出</t>
  </si>
  <si>
    <t>本年地方一般公共预算收入</t>
  </si>
  <si>
    <t>本年一般公共预算支出</t>
  </si>
  <si>
    <t>上级补助收入</t>
  </si>
  <si>
    <t>上解上级支出</t>
  </si>
  <si>
    <t>　　增值税和消费税税收返还收入</t>
  </si>
  <si>
    <t>　　体制上解</t>
  </si>
  <si>
    <t>　　所得税基数返还收入</t>
  </si>
  <si>
    <t>　　专项上解</t>
  </si>
  <si>
    <t xml:space="preserve">    均衡性转移支付补助收入</t>
  </si>
  <si>
    <t xml:space="preserve">    县级基本财力保障机制奖补资金收入</t>
  </si>
  <si>
    <t xml:space="preserve">    结算补助收入</t>
  </si>
  <si>
    <t xml:space="preserve">    调整工资转移支付补助收入</t>
  </si>
  <si>
    <t xml:space="preserve">    其他一般性转移支付收入</t>
  </si>
  <si>
    <t>补助下级支出</t>
  </si>
  <si>
    <t xml:space="preserve">    专项转移支付收入</t>
  </si>
  <si>
    <t>下级上解收入</t>
  </si>
  <si>
    <t>地方政府债券支出</t>
  </si>
  <si>
    <t>调入资金</t>
  </si>
  <si>
    <t>调出资金</t>
  </si>
  <si>
    <t>地方政府债券收入</t>
  </si>
  <si>
    <t>年终结转</t>
  </si>
  <si>
    <t>上年结转</t>
  </si>
  <si>
    <t>收 入 合 计</t>
  </si>
  <si>
    <t>支 出 合 计</t>
  </si>
  <si>
    <t>表4：</t>
  </si>
  <si>
    <t>2022年一般公共预算收入预算草案</t>
  </si>
  <si>
    <t>项目</t>
  </si>
  <si>
    <t>2021年        完成数      （预计）</t>
  </si>
  <si>
    <t>2022年          预算数</t>
  </si>
  <si>
    <t>比上年        增减%</t>
  </si>
  <si>
    <t xml:space="preserve">    上划中央其他税收</t>
  </si>
  <si>
    <t>表5：</t>
  </si>
  <si>
    <t>2022年一般公共预算支出预算草案</t>
  </si>
  <si>
    <t>2021年        预算数</t>
  </si>
  <si>
    <t>2022年        预算数</t>
  </si>
  <si>
    <t>预备费</t>
  </si>
  <si>
    <t>表6：</t>
  </si>
  <si>
    <t>2022年一般公共预算支出明细预算草案</t>
  </si>
  <si>
    <t>2022年预算数</t>
  </si>
  <si>
    <t xml:space="preserve">  一般公共服务支出</t>
  </si>
  <si>
    <t xml:space="preserve">    人大事务</t>
  </si>
  <si>
    <t xml:space="preserve">      行政运行</t>
  </si>
  <si>
    <t xml:space="preserve">      一般行政管理事务</t>
  </si>
  <si>
    <t xml:space="preserve">      机关服务</t>
  </si>
  <si>
    <t xml:space="preserve">      人大会议</t>
  </si>
  <si>
    <t xml:space="preserve">      人大立法</t>
  </si>
  <si>
    <t xml:space="preserve">      人大监督</t>
  </si>
  <si>
    <t xml:space="preserve">      人大代表履职能力提升</t>
  </si>
  <si>
    <t xml:space="preserve">      代表工作</t>
  </si>
  <si>
    <t xml:space="preserve">      人大信访工作</t>
  </si>
  <si>
    <t xml:space="preserve">      事业运行</t>
  </si>
  <si>
    <t xml:space="preserve">      其他人大事务支出</t>
  </si>
  <si>
    <t xml:space="preserve">    政协事务</t>
  </si>
  <si>
    <t xml:space="preserve">      政协会议</t>
  </si>
  <si>
    <t xml:space="preserve">      委员视察</t>
  </si>
  <si>
    <t xml:space="preserve">      参政议政</t>
  </si>
  <si>
    <t xml:space="preserve">      其他政协事务支出</t>
  </si>
  <si>
    <t xml:space="preserve">    政府办公厅(室)及相关机构事务</t>
  </si>
  <si>
    <t xml:space="preserve">      专项服务</t>
  </si>
  <si>
    <t xml:space="preserve">      专项业务及机关事务管理</t>
  </si>
  <si>
    <t xml:space="preserve">      政务公开审批</t>
  </si>
  <si>
    <t xml:space="preserve">      信访事务</t>
  </si>
  <si>
    <t xml:space="preserve">      参事事务</t>
  </si>
  <si>
    <t xml:space="preserve">      其他政府办公厅(室)及相关机构事务支出</t>
  </si>
  <si>
    <t xml:space="preserve">    发展与改革事务</t>
  </si>
  <si>
    <t xml:space="preserve">      战略规划与实施</t>
  </si>
  <si>
    <t xml:space="preserve">      日常经济运行调节</t>
  </si>
  <si>
    <t xml:space="preserve">      社会事业发展规划</t>
  </si>
  <si>
    <t xml:space="preserve">      经济体制改革研究</t>
  </si>
  <si>
    <t xml:space="preserve">      物价管理</t>
  </si>
  <si>
    <t xml:space="preserve">      其他发展与改革事务支出</t>
  </si>
  <si>
    <t xml:space="preserve">    统计信息事务</t>
  </si>
  <si>
    <t xml:space="preserve">      信息事务</t>
  </si>
  <si>
    <t xml:space="preserve">      专项统计业务</t>
  </si>
  <si>
    <t xml:space="preserve">      统计管理</t>
  </si>
  <si>
    <t xml:space="preserve">      专项普查活动</t>
  </si>
  <si>
    <t xml:space="preserve">      统计抽样调查</t>
  </si>
  <si>
    <t xml:space="preserve">      其他统计信息事务支出</t>
  </si>
  <si>
    <t xml:space="preserve">    财政事务</t>
  </si>
  <si>
    <t xml:space="preserve">      预算改革业务</t>
  </si>
  <si>
    <t xml:space="preserve">      财政国库业务</t>
  </si>
  <si>
    <t xml:space="preserve">      财政监察</t>
  </si>
  <si>
    <t xml:space="preserve">      信息化建设</t>
  </si>
  <si>
    <t xml:space="preserve">      财政委托业务支出</t>
  </si>
  <si>
    <t xml:space="preserve">      其他财政事务支出</t>
  </si>
  <si>
    <t xml:space="preserve">    税收事务</t>
  </si>
  <si>
    <t xml:space="preserve">  　  税收业务</t>
  </si>
  <si>
    <t xml:space="preserve">      其他税收事务支出</t>
  </si>
  <si>
    <t xml:space="preserve">    审计事务</t>
  </si>
  <si>
    <t xml:space="preserve">      审计业务</t>
  </si>
  <si>
    <t xml:space="preserve">      审计管理</t>
  </si>
  <si>
    <t xml:space="preserve">      其他审计事务支出</t>
  </si>
  <si>
    <t xml:space="preserve">    海关事务</t>
  </si>
  <si>
    <t xml:space="preserve">      缉私办案</t>
  </si>
  <si>
    <t xml:space="preserve">      口岸管理</t>
  </si>
  <si>
    <t xml:space="preserve">      海关关务</t>
  </si>
  <si>
    <t xml:space="preserve">      关税征管</t>
  </si>
  <si>
    <t xml:space="preserve">      海关监管</t>
  </si>
  <si>
    <t xml:space="preserve">      检验检疫</t>
  </si>
  <si>
    <t xml:space="preserve">      其他海关事务支出</t>
  </si>
  <si>
    <t xml:space="preserve">    纪检监察事务</t>
  </si>
  <si>
    <t xml:space="preserve">      大案要案查处</t>
  </si>
  <si>
    <t xml:space="preserve">      派驻派出机构</t>
  </si>
  <si>
    <t xml:space="preserve">      巡视工作</t>
  </si>
  <si>
    <t xml:space="preserve">      其他纪检监察事务支出</t>
  </si>
  <si>
    <t xml:space="preserve">    商贸事务</t>
  </si>
  <si>
    <t xml:space="preserve">      对外贸易管理</t>
  </si>
  <si>
    <t xml:space="preserve">      国际经济合作</t>
  </si>
  <si>
    <t xml:space="preserve">      外资管理</t>
  </si>
  <si>
    <t xml:space="preserve">      国内贸易管理</t>
  </si>
  <si>
    <t xml:space="preserve">      招商引资</t>
  </si>
  <si>
    <t xml:space="preserve">      其他商贸事务支出</t>
  </si>
  <si>
    <t xml:space="preserve">    知识产权事务</t>
  </si>
  <si>
    <t xml:space="preserve">      专利审批</t>
  </si>
  <si>
    <t xml:space="preserve">      知识产权战略和规划</t>
  </si>
  <si>
    <t xml:space="preserve">      国际合作与交流</t>
  </si>
  <si>
    <t xml:space="preserve">      知识产权宏观管理</t>
  </si>
  <si>
    <t xml:space="preserve">      商标管理</t>
  </si>
  <si>
    <t xml:space="preserve">      原产地地理标志管理</t>
  </si>
  <si>
    <t xml:space="preserve">      其他知识产权事务支出</t>
  </si>
  <si>
    <t xml:space="preserve">    民族事务</t>
  </si>
  <si>
    <t xml:space="preserve">      民族工作专项</t>
  </si>
  <si>
    <t xml:space="preserve">      其他民族事务支出</t>
  </si>
  <si>
    <t xml:space="preserve">    港澳台事务</t>
  </si>
  <si>
    <t xml:space="preserve">      港澳事务</t>
  </si>
  <si>
    <t xml:space="preserve">      台湾事务</t>
  </si>
  <si>
    <t xml:space="preserve">      其他港澳台事务支出</t>
  </si>
  <si>
    <t xml:space="preserve">    档案事务</t>
  </si>
  <si>
    <t xml:space="preserve">      档案馆</t>
  </si>
  <si>
    <t xml:space="preserve">      其他档案事务支出</t>
  </si>
  <si>
    <t xml:space="preserve">    民主党派及工商联事务</t>
  </si>
  <si>
    <t xml:space="preserve">      其他民主党派及工商联事务支出</t>
  </si>
  <si>
    <t xml:space="preserve">    群众团体事务</t>
  </si>
  <si>
    <t xml:space="preserve">      工会事务</t>
  </si>
  <si>
    <t xml:space="preserve">      其他群众团体事务支出</t>
  </si>
  <si>
    <t xml:space="preserve">    党委办公厅(室)及相关机构事务</t>
  </si>
  <si>
    <t xml:space="preserve">      专项业务</t>
  </si>
  <si>
    <t xml:space="preserve">      其他党委办公厅(室)及相关机构事务支出</t>
  </si>
  <si>
    <t xml:space="preserve">    组织事务</t>
  </si>
  <si>
    <t xml:space="preserve">      公务员事务</t>
  </si>
  <si>
    <t xml:space="preserve">      其他组织事务支出</t>
  </si>
  <si>
    <t xml:space="preserve">    宣传事务</t>
  </si>
  <si>
    <t xml:space="preserve">      宣传管理</t>
  </si>
  <si>
    <t xml:space="preserve">      其他宣传事务支出</t>
  </si>
  <si>
    <t xml:space="preserve">    统战事务</t>
  </si>
  <si>
    <t xml:space="preserve">      宗教事务</t>
  </si>
  <si>
    <t xml:space="preserve">      华侨事务</t>
  </si>
  <si>
    <t xml:space="preserve">      其他统战事务支出</t>
  </si>
  <si>
    <t xml:space="preserve">    对外联络事务</t>
  </si>
  <si>
    <t xml:space="preserve">      其他对外联络事务支出</t>
  </si>
  <si>
    <t xml:space="preserve">    其他共产党事务支出</t>
  </si>
  <si>
    <t xml:space="preserve">      其他共产党事务支出</t>
  </si>
  <si>
    <t xml:space="preserve">    网信事务</t>
  </si>
  <si>
    <t xml:space="preserve">      信息安全事务</t>
  </si>
  <si>
    <t xml:space="preserve">      其他网信事务支出</t>
  </si>
  <si>
    <t xml:space="preserve">    市场监督管理事务</t>
  </si>
  <si>
    <t xml:space="preserve">      市场主体管理</t>
  </si>
  <si>
    <t xml:space="preserve">      市场秩序执法</t>
  </si>
  <si>
    <t xml:space="preserve">      质量基础</t>
  </si>
  <si>
    <t xml:space="preserve">      药品事务</t>
  </si>
  <si>
    <t xml:space="preserve">      医疗器械事务</t>
  </si>
  <si>
    <t xml:space="preserve">      化妆品事务</t>
  </si>
  <si>
    <t xml:space="preserve">      质量安全监管</t>
  </si>
  <si>
    <t xml:space="preserve">      食品安全监管</t>
  </si>
  <si>
    <t xml:space="preserve">      其他市场监督管理事务</t>
  </si>
  <si>
    <t xml:space="preserve">    其他一般公共服务支出</t>
  </si>
  <si>
    <t xml:space="preserve">      国家赔偿费用支出</t>
  </si>
  <si>
    <t xml:space="preserve">      其他一般公共服务支出</t>
  </si>
  <si>
    <t xml:space="preserve">  外交支出</t>
  </si>
  <si>
    <t xml:space="preserve">    外交管理事务</t>
  </si>
  <si>
    <t xml:space="preserve">      其他外交管理事务支出</t>
  </si>
  <si>
    <t xml:space="preserve">    驻外机构</t>
  </si>
  <si>
    <t xml:space="preserve">      驻外使领馆(团、处)</t>
  </si>
  <si>
    <t xml:space="preserve">      其他驻外机构支出</t>
  </si>
  <si>
    <t xml:space="preserve">    对外援助</t>
  </si>
  <si>
    <t xml:space="preserve">      援外优惠贷款贴息</t>
  </si>
  <si>
    <t xml:space="preserve">      对外援助</t>
  </si>
  <si>
    <t xml:space="preserve">    国际组织</t>
  </si>
  <si>
    <t xml:space="preserve">      国际组织会费</t>
  </si>
  <si>
    <t xml:space="preserve">      国际组织捐赠</t>
  </si>
  <si>
    <t xml:space="preserve">      维和摊款</t>
  </si>
  <si>
    <t xml:space="preserve">      国际组织股金及基金</t>
  </si>
  <si>
    <t xml:space="preserve">      其他国际组织支出</t>
  </si>
  <si>
    <t xml:space="preserve">    对外合作与交流</t>
  </si>
  <si>
    <t xml:space="preserve">      在华国际会议</t>
  </si>
  <si>
    <t xml:space="preserve">      国际交流活动</t>
  </si>
  <si>
    <t xml:space="preserve">      对外合作活动</t>
  </si>
  <si>
    <t xml:space="preserve">      其他对外合作与交流支出</t>
  </si>
  <si>
    <t xml:space="preserve">    对外宣传</t>
  </si>
  <si>
    <t xml:space="preserve">      对外宣传</t>
  </si>
  <si>
    <t xml:space="preserve">    边界勘界联检</t>
  </si>
  <si>
    <t xml:space="preserve">      边界勘界</t>
  </si>
  <si>
    <t xml:space="preserve">      边界联检</t>
  </si>
  <si>
    <t xml:space="preserve">      边界界桩维护</t>
  </si>
  <si>
    <t xml:space="preserve">      其他支出</t>
  </si>
  <si>
    <t xml:space="preserve">    国际发展合作</t>
  </si>
  <si>
    <t xml:space="preserve">      其他国际发展合作支出</t>
  </si>
  <si>
    <t xml:space="preserve">    其他外交支出</t>
  </si>
  <si>
    <t xml:space="preserve">      其他外交支出</t>
  </si>
  <si>
    <t xml:space="preserve">  国防支出</t>
  </si>
  <si>
    <t xml:space="preserve">    现役部队</t>
  </si>
  <si>
    <t xml:space="preserve">      现役部队</t>
  </si>
  <si>
    <t xml:space="preserve">    国防科研事业</t>
  </si>
  <si>
    <t xml:space="preserve">      国防科研事业</t>
  </si>
  <si>
    <t xml:space="preserve">    专项工程</t>
  </si>
  <si>
    <t xml:space="preserve">      专项工程</t>
  </si>
  <si>
    <t xml:space="preserve">    国防动员</t>
  </si>
  <si>
    <t xml:space="preserve">      兵役征集</t>
  </si>
  <si>
    <t xml:space="preserve">      经济动员</t>
  </si>
  <si>
    <t xml:space="preserve">      人民防空</t>
  </si>
  <si>
    <t xml:space="preserve">      交通战备</t>
  </si>
  <si>
    <t xml:space="preserve">      国防教育</t>
  </si>
  <si>
    <t xml:space="preserve">      预备役部队</t>
  </si>
  <si>
    <t xml:space="preserve">      民兵</t>
  </si>
  <si>
    <t xml:space="preserve">      边海防</t>
  </si>
  <si>
    <t xml:space="preserve">      其他国防动员支出</t>
  </si>
  <si>
    <t xml:space="preserve">    其他国防支出</t>
  </si>
  <si>
    <t xml:space="preserve">      其他国防支出</t>
  </si>
  <si>
    <t xml:space="preserve">  公共安全支出</t>
  </si>
  <si>
    <t xml:space="preserve">    武装警察部队</t>
  </si>
  <si>
    <t xml:space="preserve">      武装警察部队</t>
  </si>
  <si>
    <t xml:space="preserve">      其他武装警察部队支出</t>
  </si>
  <si>
    <t xml:space="preserve">    公安</t>
  </si>
  <si>
    <t xml:space="preserve">      执法办案</t>
  </si>
  <si>
    <t xml:space="preserve">      特别业务</t>
  </si>
  <si>
    <t xml:space="preserve">      特勤业务</t>
  </si>
  <si>
    <t xml:space="preserve">      移民事务</t>
  </si>
  <si>
    <t xml:space="preserve">      其他公安支出</t>
  </si>
  <si>
    <t xml:space="preserve">    国家安全</t>
  </si>
  <si>
    <t xml:space="preserve">      安全业务</t>
  </si>
  <si>
    <t xml:space="preserve">      其他国家安全支出</t>
  </si>
  <si>
    <t xml:space="preserve">    检察</t>
  </si>
  <si>
    <t xml:space="preserve">      “两房”建设</t>
  </si>
  <si>
    <t xml:space="preserve">      检察监督</t>
  </si>
  <si>
    <t xml:space="preserve">      其他检察支出</t>
  </si>
  <si>
    <t xml:space="preserve">    法院</t>
  </si>
  <si>
    <t xml:space="preserve">      案件审判</t>
  </si>
  <si>
    <t xml:space="preserve">      案件执行</t>
  </si>
  <si>
    <t xml:space="preserve">      “两庭”建设</t>
  </si>
  <si>
    <t xml:space="preserve">      其他法院支出</t>
  </si>
  <si>
    <t xml:space="preserve">    司法</t>
  </si>
  <si>
    <t xml:space="preserve">      基层司法业务</t>
  </si>
  <si>
    <t xml:space="preserve">      普法宣传</t>
  </si>
  <si>
    <t xml:space="preserve">      律师管理</t>
  </si>
  <si>
    <t xml:space="preserve">      公共法律服务</t>
  </si>
  <si>
    <t xml:space="preserve">      国家统一法律职业资格考试</t>
  </si>
  <si>
    <t xml:space="preserve">      社区矫正</t>
  </si>
  <si>
    <t xml:space="preserve">      法制建设</t>
  </si>
  <si>
    <t xml:space="preserve">      其他司法支出</t>
  </si>
  <si>
    <t xml:space="preserve">    监狱</t>
  </si>
  <si>
    <t xml:space="preserve">      犯人生活</t>
  </si>
  <si>
    <t xml:space="preserve">      犯人改造</t>
  </si>
  <si>
    <t xml:space="preserve">      狱政设施建设</t>
  </si>
  <si>
    <t xml:space="preserve">      其他监狱支出</t>
  </si>
  <si>
    <t xml:space="preserve">    强制隔离戒毒</t>
  </si>
  <si>
    <t xml:space="preserve">      强制隔离戒毒人员生活</t>
  </si>
  <si>
    <t xml:space="preserve">      强制隔离戒毒人员教育</t>
  </si>
  <si>
    <t xml:space="preserve">      所政设施建设</t>
  </si>
  <si>
    <t xml:space="preserve">      其他强制隔离戒毒支出</t>
  </si>
  <si>
    <t xml:space="preserve">    国家保密</t>
  </si>
  <si>
    <t xml:space="preserve">      保密技术</t>
  </si>
  <si>
    <t xml:space="preserve">      保密管理</t>
  </si>
  <si>
    <t xml:space="preserve">      其他国家保密支出</t>
  </si>
  <si>
    <t xml:space="preserve">    缉私警察</t>
  </si>
  <si>
    <t xml:space="preserve">      缉私业务</t>
  </si>
  <si>
    <t xml:space="preserve">      其他缉私警察支出</t>
  </si>
  <si>
    <t xml:space="preserve">    其他公共安全支出</t>
  </si>
  <si>
    <t xml:space="preserve">      国家司法救助支出</t>
  </si>
  <si>
    <t xml:space="preserve">      其他公共安全支出</t>
  </si>
  <si>
    <t xml:space="preserve">  教育支出</t>
  </si>
  <si>
    <t xml:space="preserve">    教育管理事务</t>
  </si>
  <si>
    <t xml:space="preserve">      其他教育管理事务支出</t>
  </si>
  <si>
    <t xml:space="preserve">    普通教育</t>
  </si>
  <si>
    <t xml:space="preserve">      学前教育</t>
  </si>
  <si>
    <t xml:space="preserve">      小学教育</t>
  </si>
  <si>
    <t xml:space="preserve">      初中教育</t>
  </si>
  <si>
    <t xml:space="preserve">      高中教育</t>
  </si>
  <si>
    <t xml:space="preserve">      高等教育</t>
  </si>
  <si>
    <t xml:space="preserve">      其他普通教育支出</t>
  </si>
  <si>
    <t xml:space="preserve">    职业教育</t>
  </si>
  <si>
    <t xml:space="preserve">      初等职业教育</t>
  </si>
  <si>
    <t xml:space="preserve">      中等职业教育</t>
  </si>
  <si>
    <t xml:space="preserve">      技校教育</t>
  </si>
  <si>
    <t xml:space="preserve">      高等职业教育</t>
  </si>
  <si>
    <t xml:space="preserve">      其他职业教育支出</t>
  </si>
  <si>
    <t xml:space="preserve">    成人教育</t>
  </si>
  <si>
    <t xml:space="preserve">      成人初等教育</t>
  </si>
  <si>
    <t xml:space="preserve">      成人中等教育</t>
  </si>
  <si>
    <t xml:space="preserve">      成人高等教育</t>
  </si>
  <si>
    <t xml:space="preserve">      成人广播电视教育</t>
  </si>
  <si>
    <t xml:space="preserve">      其他成人教育支出</t>
  </si>
  <si>
    <t xml:space="preserve">    广播电视教育</t>
  </si>
  <si>
    <t xml:space="preserve">      广播电视学校</t>
  </si>
  <si>
    <t xml:space="preserve">      教育电视台</t>
  </si>
  <si>
    <t xml:space="preserve">      其他广播电视教育支出</t>
  </si>
  <si>
    <t xml:space="preserve">    留学教育</t>
  </si>
  <si>
    <t xml:space="preserve">      出国留学教育</t>
  </si>
  <si>
    <t xml:space="preserve">      来华留学教育</t>
  </si>
  <si>
    <t xml:space="preserve">      其他留学教育支出</t>
  </si>
  <si>
    <t xml:space="preserve">    特殊教育</t>
  </si>
  <si>
    <t xml:space="preserve">      特殊学校教育</t>
  </si>
  <si>
    <t xml:space="preserve">      工读学校教育</t>
  </si>
  <si>
    <t xml:space="preserve">      其他特殊教育支出</t>
  </si>
  <si>
    <t xml:space="preserve">    进修及培训</t>
  </si>
  <si>
    <t xml:space="preserve">      教师进修</t>
  </si>
  <si>
    <t xml:space="preserve">      干部教育</t>
  </si>
  <si>
    <t xml:space="preserve">      培训支出</t>
  </si>
  <si>
    <t xml:space="preserve">      退役士兵能力提升</t>
  </si>
  <si>
    <t xml:space="preserve">      其他进修及培训</t>
  </si>
  <si>
    <t xml:space="preserve">    教育费附加安排的支出</t>
  </si>
  <si>
    <t xml:space="preserve">      农村中小学校舍建设</t>
  </si>
  <si>
    <t xml:space="preserve">      农村中小学教学设施</t>
  </si>
  <si>
    <t xml:space="preserve">      城市中小学校舍建设</t>
  </si>
  <si>
    <t xml:space="preserve">      城市中小学教学设施</t>
  </si>
  <si>
    <t xml:space="preserve">      中等职业学校教学设施</t>
  </si>
  <si>
    <t xml:space="preserve">      其他教育费附加安排的支出</t>
  </si>
  <si>
    <t xml:space="preserve">    其他教育支出</t>
  </si>
  <si>
    <t xml:space="preserve">      其他教育支出</t>
  </si>
  <si>
    <t xml:space="preserve">  科学技术支出</t>
  </si>
  <si>
    <t xml:space="preserve">    科学技术管理事务</t>
  </si>
  <si>
    <t xml:space="preserve">      其他科学技术管理事务支出</t>
  </si>
  <si>
    <t xml:space="preserve">    基础研究</t>
  </si>
  <si>
    <t xml:space="preserve">      机构运行</t>
  </si>
  <si>
    <t xml:space="preserve">      自然科学基金</t>
  </si>
  <si>
    <t xml:space="preserve">      实验室及相关设施</t>
  </si>
  <si>
    <t xml:space="preserve">      重大科学工程</t>
  </si>
  <si>
    <t xml:space="preserve">      专项基础科研</t>
  </si>
  <si>
    <t xml:space="preserve">      专项技术基础</t>
  </si>
  <si>
    <t xml:space="preserve">      科技人才队伍建设</t>
  </si>
  <si>
    <t xml:space="preserve">      其他基础研究支出</t>
  </si>
  <si>
    <t xml:space="preserve">    应用研究</t>
  </si>
  <si>
    <t xml:space="preserve">      社会公益研究</t>
  </si>
  <si>
    <t xml:space="preserve">      高技术研究</t>
  </si>
  <si>
    <t xml:space="preserve">      专项科研试制</t>
  </si>
  <si>
    <t xml:space="preserve">      其他应用研究支出</t>
  </si>
  <si>
    <t xml:space="preserve">    技术研究与开发</t>
  </si>
  <si>
    <t xml:space="preserve">      科技成果转化与扩散</t>
  </si>
  <si>
    <t xml:space="preserve">      共性技术研究与开发</t>
  </si>
  <si>
    <t xml:space="preserve">      其他技术研究与开发支出</t>
  </si>
  <si>
    <t xml:space="preserve">    科技条件与服务</t>
  </si>
  <si>
    <t xml:space="preserve">      技术创新服务体系</t>
  </si>
  <si>
    <t xml:space="preserve">      科技条件专项</t>
  </si>
  <si>
    <t xml:space="preserve">      其他科技条件与服务支出</t>
  </si>
  <si>
    <t xml:space="preserve">    社会科学</t>
  </si>
  <si>
    <t xml:space="preserve">      社会科学研究机构</t>
  </si>
  <si>
    <t xml:space="preserve">      社会科学研究</t>
  </si>
  <si>
    <t xml:space="preserve">      社科基金支出</t>
  </si>
  <si>
    <t xml:space="preserve">      其他社会科学支出</t>
  </si>
  <si>
    <t xml:space="preserve">    科学技术普及</t>
  </si>
  <si>
    <t xml:space="preserve">      科普活动</t>
  </si>
  <si>
    <t xml:space="preserve">      青少年科技活动</t>
  </si>
  <si>
    <t xml:space="preserve">      学术交流活动</t>
  </si>
  <si>
    <t xml:space="preserve">      科技馆站</t>
  </si>
  <si>
    <t xml:space="preserve">      其他科学技术普及支出</t>
  </si>
  <si>
    <t xml:space="preserve">    科技交流与合作</t>
  </si>
  <si>
    <t xml:space="preserve">      国际交流与合作</t>
  </si>
  <si>
    <t xml:space="preserve">      重大科技合作项目</t>
  </si>
  <si>
    <t xml:space="preserve">      其他科技交流与合作支出</t>
  </si>
  <si>
    <t xml:space="preserve">    科技重大项目</t>
  </si>
  <si>
    <t xml:space="preserve">      科技重大专项</t>
  </si>
  <si>
    <t xml:space="preserve">      重点研发计划</t>
  </si>
  <si>
    <t xml:space="preserve">      其他科技重大项目</t>
  </si>
  <si>
    <t xml:space="preserve">    其他科学技术支出</t>
  </si>
  <si>
    <t xml:space="preserve">      科技奖励</t>
  </si>
  <si>
    <t xml:space="preserve">      核应急</t>
  </si>
  <si>
    <t xml:space="preserve">      转制科研机构</t>
  </si>
  <si>
    <t xml:space="preserve">      其他科学技术支出</t>
  </si>
  <si>
    <t xml:space="preserve">  文化旅游体育与传媒支出</t>
  </si>
  <si>
    <t xml:space="preserve">    文化和旅游</t>
  </si>
  <si>
    <t xml:space="preserve">      图书馆</t>
  </si>
  <si>
    <t xml:space="preserve">      文化展示及纪念机构</t>
  </si>
  <si>
    <t xml:space="preserve">      艺术表演场所</t>
  </si>
  <si>
    <t xml:space="preserve">      艺术表演团体</t>
  </si>
  <si>
    <t xml:space="preserve">      文化活动</t>
  </si>
  <si>
    <t xml:space="preserve">      群众文化</t>
  </si>
  <si>
    <t xml:space="preserve">      文化和旅游交流与合作</t>
  </si>
  <si>
    <t xml:space="preserve">      文化创作与保护</t>
  </si>
  <si>
    <t xml:space="preserve">      文化和旅游市场管理</t>
  </si>
  <si>
    <t xml:space="preserve">      旅游宣传</t>
  </si>
  <si>
    <t xml:space="preserve">      文化和旅游管理事务</t>
  </si>
  <si>
    <t xml:space="preserve">      其他文化和旅游支出</t>
  </si>
  <si>
    <t xml:space="preserve">    文物</t>
  </si>
  <si>
    <t xml:space="preserve">      文物保护</t>
  </si>
  <si>
    <t xml:space="preserve">      博物馆</t>
  </si>
  <si>
    <t xml:space="preserve">      历史名城与古迹</t>
  </si>
  <si>
    <t xml:space="preserve">      其他文物支出</t>
  </si>
  <si>
    <t xml:space="preserve">    体育</t>
  </si>
  <si>
    <t xml:space="preserve">      运动项目管理</t>
  </si>
  <si>
    <t xml:space="preserve">      体育竞赛</t>
  </si>
  <si>
    <t xml:space="preserve">      体育训练</t>
  </si>
  <si>
    <t xml:space="preserve">      体育场馆</t>
  </si>
  <si>
    <t xml:space="preserve">      群众体育</t>
  </si>
  <si>
    <t xml:space="preserve">      体育交流与合作</t>
  </si>
  <si>
    <t xml:space="preserve">      其他体育支出</t>
  </si>
  <si>
    <t xml:space="preserve">    新闻出版电影</t>
  </si>
  <si>
    <t xml:space="preserve">      新闻通讯</t>
  </si>
  <si>
    <t xml:space="preserve">      出版发行</t>
  </si>
  <si>
    <t xml:space="preserve">      版权管理</t>
  </si>
  <si>
    <t xml:space="preserve">      电影</t>
  </si>
  <si>
    <t xml:space="preserve">      其他新闻出版电影支出</t>
  </si>
  <si>
    <t xml:space="preserve">    广播电视</t>
  </si>
  <si>
    <t xml:space="preserve">      监测监管</t>
  </si>
  <si>
    <t xml:space="preserve">      传输发射</t>
  </si>
  <si>
    <t xml:space="preserve">      广播电视事务</t>
  </si>
  <si>
    <t xml:space="preserve">      其他广播电视支出</t>
  </si>
  <si>
    <t xml:space="preserve">    其他文化旅游体育与传媒支出</t>
  </si>
  <si>
    <t xml:space="preserve">      宣传文化发展专项支出</t>
  </si>
  <si>
    <t xml:space="preserve">      文化产业发展专项支出</t>
  </si>
  <si>
    <t xml:space="preserve">      其他文化旅游体育与传媒支出</t>
  </si>
  <si>
    <t xml:space="preserve">  社会保障和就业支出</t>
  </si>
  <si>
    <t xml:space="preserve">    人力资源和社会保障管理事务</t>
  </si>
  <si>
    <t xml:space="preserve">      综合业务管理</t>
  </si>
  <si>
    <t xml:space="preserve">      劳动保障监察</t>
  </si>
  <si>
    <t xml:space="preserve">      就业管理事务</t>
  </si>
  <si>
    <t xml:space="preserve">      社会保险业务管理事务</t>
  </si>
  <si>
    <t xml:space="preserve">      社会保险经办机构</t>
  </si>
  <si>
    <t xml:space="preserve">      劳动关系和维权</t>
  </si>
  <si>
    <t xml:space="preserve">      公共就业服务和职业技能鉴定机构</t>
  </si>
  <si>
    <t xml:space="preserve">      劳动人事争议调解仲裁</t>
  </si>
  <si>
    <t xml:space="preserve">      政府特殊津贴</t>
  </si>
  <si>
    <t xml:space="preserve">      资助留学回国人员</t>
  </si>
  <si>
    <t xml:space="preserve">      博士后日常经费</t>
  </si>
  <si>
    <t xml:space="preserve">      引进人才费用</t>
  </si>
  <si>
    <t xml:space="preserve">      其他人力资源和社会保障管理事务支出</t>
  </si>
  <si>
    <t xml:space="preserve">    民政管理事务</t>
  </si>
  <si>
    <t xml:space="preserve">      社会组织管理</t>
  </si>
  <si>
    <t xml:space="preserve">      行政区划和地名管理</t>
  </si>
  <si>
    <t xml:space="preserve">      基层政权建设和社区治理</t>
  </si>
  <si>
    <t xml:space="preserve">      其他民政管理事务支出</t>
  </si>
  <si>
    <t xml:space="preserve">    补充全国社会保障基金</t>
  </si>
  <si>
    <t xml:space="preserve">      用一般公共预算补充基金</t>
  </si>
  <si>
    <t xml:space="preserve">    行政事业单位养老支出</t>
  </si>
  <si>
    <t xml:space="preserve">      行政单位离退休</t>
  </si>
  <si>
    <t xml:space="preserve">      事业单位离退休</t>
  </si>
  <si>
    <t xml:space="preserve">      离退休人员管理机构</t>
  </si>
  <si>
    <t xml:space="preserve">      机关事业单位基本养老保险缴费支出</t>
  </si>
  <si>
    <t xml:space="preserve">      机关事业单位职业年金缴费支出</t>
  </si>
  <si>
    <t xml:space="preserve">      对机关事业单位基本养老保险基金的补助</t>
  </si>
  <si>
    <t xml:space="preserve">      对机关事业单位职业年金的补助</t>
  </si>
  <si>
    <t xml:space="preserve">      其他行政事业单位养老支出</t>
  </si>
  <si>
    <t xml:space="preserve">    企业改革补助</t>
  </si>
  <si>
    <t xml:space="preserve">      企业关闭破产补助</t>
  </si>
  <si>
    <t xml:space="preserve">      厂办大集体改革补助</t>
  </si>
  <si>
    <t xml:space="preserve">      其他企业改革发展补助</t>
  </si>
  <si>
    <t xml:space="preserve">    就业补助</t>
  </si>
  <si>
    <t xml:space="preserve">      就业创业服务补贴</t>
  </si>
  <si>
    <t xml:space="preserve">      职业培训补贴</t>
  </si>
  <si>
    <t xml:space="preserve">      社会保险补贴</t>
  </si>
  <si>
    <t xml:space="preserve">      公益性岗位补贴</t>
  </si>
  <si>
    <t xml:space="preserve">      职业技能鉴定补贴</t>
  </si>
  <si>
    <t xml:space="preserve">      就业见习补贴</t>
  </si>
  <si>
    <t xml:space="preserve">      高技能人才培养补助</t>
  </si>
  <si>
    <t xml:space="preserve">      促进创业补贴</t>
  </si>
  <si>
    <t xml:space="preserve">      其他就业补助支出</t>
  </si>
  <si>
    <t xml:space="preserve">    抚恤</t>
  </si>
  <si>
    <t xml:space="preserve">      死亡抚恤</t>
  </si>
  <si>
    <t xml:space="preserve">      伤残抚恤</t>
  </si>
  <si>
    <t xml:space="preserve">      在乡复员、退伍军人生活补助</t>
  </si>
  <si>
    <t xml:space="preserve">      优抚事业单位支出</t>
  </si>
  <si>
    <t xml:space="preserve">      义务兵优待</t>
  </si>
  <si>
    <t xml:space="preserve">      农村籍退役士兵老年生活补助</t>
  </si>
  <si>
    <t xml:space="preserve">      其他优抚支出</t>
  </si>
  <si>
    <t xml:space="preserve">    退役安置</t>
  </si>
  <si>
    <t xml:space="preserve">      退役士兵安置</t>
  </si>
  <si>
    <t xml:space="preserve">      军队移交政府的离退休人员安置</t>
  </si>
  <si>
    <t xml:space="preserve">      军队移交政府离退休干部管理机构</t>
  </si>
  <si>
    <t xml:space="preserve">      退役士兵管理教育</t>
  </si>
  <si>
    <t xml:space="preserve">      军队转业干部安置</t>
  </si>
  <si>
    <t xml:space="preserve">      其他退役安置支出</t>
  </si>
  <si>
    <t xml:space="preserve">    社会福利</t>
  </si>
  <si>
    <t xml:space="preserve">      儿童福利</t>
  </si>
  <si>
    <t xml:space="preserve">      老年福利</t>
  </si>
  <si>
    <t xml:space="preserve">      康复辅具</t>
  </si>
  <si>
    <t xml:space="preserve">      殡葬</t>
  </si>
  <si>
    <t xml:space="preserve">      社会福利事业单位</t>
  </si>
  <si>
    <t xml:space="preserve">      养老服务</t>
  </si>
  <si>
    <t xml:space="preserve">      其他社会福利支出</t>
  </si>
  <si>
    <t xml:space="preserve">    残疾人事业</t>
  </si>
  <si>
    <t xml:space="preserve">      残疾人康复</t>
  </si>
  <si>
    <t xml:space="preserve">      残疾人就业和扶贫</t>
  </si>
  <si>
    <t xml:space="preserve">      残疾人体育</t>
  </si>
  <si>
    <t xml:space="preserve">      残疾人生活和护理补贴</t>
  </si>
  <si>
    <t xml:space="preserve">      其他残疾人事业支出</t>
  </si>
  <si>
    <t xml:space="preserve">    红十字事业</t>
  </si>
  <si>
    <t xml:space="preserve">      其他红十字事业支出</t>
  </si>
  <si>
    <t xml:space="preserve">    最低生活保障</t>
  </si>
  <si>
    <t xml:space="preserve">      城市最低生活保障金支出</t>
  </si>
  <si>
    <t xml:space="preserve">      农村最低生活保障金支出</t>
  </si>
  <si>
    <t xml:space="preserve">    临时救助</t>
  </si>
  <si>
    <t xml:space="preserve">      临时救助支出</t>
  </si>
  <si>
    <t xml:space="preserve">      流浪乞讨人员救助支出</t>
  </si>
  <si>
    <t xml:space="preserve">    特困人员救助供养</t>
  </si>
  <si>
    <t xml:space="preserve">      城市特困人员救助供养支出</t>
  </si>
  <si>
    <t xml:space="preserve">      农村特困人员救助供养支出</t>
  </si>
  <si>
    <t xml:space="preserve">    补充道路交通事故社会救助基金</t>
  </si>
  <si>
    <t xml:space="preserve">      交强险增值税补助基金支出</t>
  </si>
  <si>
    <t xml:space="preserve">      交强险罚款收入补助基金支出</t>
  </si>
  <si>
    <t xml:space="preserve">    其他生活救助</t>
  </si>
  <si>
    <t xml:space="preserve">      其他城市生活救助</t>
  </si>
  <si>
    <t xml:space="preserve">      其他农村生活救助</t>
  </si>
  <si>
    <t xml:space="preserve">    财政对基本养老保险基金的补助</t>
  </si>
  <si>
    <t xml:space="preserve">      财政对企业职工基本养老保险基金的补助</t>
  </si>
  <si>
    <t xml:space="preserve">      财政对城乡居民基本养老保险基金的补助</t>
  </si>
  <si>
    <t xml:space="preserve">      财政对其他基本养老保险基金的补助</t>
  </si>
  <si>
    <t xml:space="preserve">    财政对其他社会保险基金的补助</t>
  </si>
  <si>
    <t xml:space="preserve">      财政对失业保险基金的补助</t>
  </si>
  <si>
    <t xml:space="preserve">      财政对工伤保险基金的补助</t>
  </si>
  <si>
    <t xml:space="preserve">      其他财政对社会保险基金的补助</t>
  </si>
  <si>
    <t xml:space="preserve">    退役军人管理事务</t>
  </si>
  <si>
    <t xml:space="preserve">      拥军优属</t>
  </si>
  <si>
    <t xml:space="preserve">      部队供应</t>
  </si>
  <si>
    <t xml:space="preserve">      其他退役军人事务管理支出</t>
  </si>
  <si>
    <t xml:space="preserve">    财政代缴社会保险费支出</t>
  </si>
  <si>
    <t xml:space="preserve">      财政代缴城乡居民基本养老保险费支出</t>
  </si>
  <si>
    <t xml:space="preserve">      财政代缴其他社会保险费支出</t>
  </si>
  <si>
    <t xml:space="preserve">    其他社会保障和就业支出</t>
  </si>
  <si>
    <t xml:space="preserve">      其他社会保障和就业支出</t>
  </si>
  <si>
    <t xml:space="preserve">  卫生健康支出</t>
  </si>
  <si>
    <t xml:space="preserve">    卫生健康管理事务</t>
  </si>
  <si>
    <t xml:space="preserve">      其他卫生健康管理事务支出</t>
  </si>
  <si>
    <t xml:space="preserve">    公立医院</t>
  </si>
  <si>
    <t xml:space="preserve">      综合医院</t>
  </si>
  <si>
    <t xml:space="preserve">      中医(民族)医院</t>
  </si>
  <si>
    <t xml:space="preserve">      传染病医院</t>
  </si>
  <si>
    <t xml:space="preserve">      职业病防治医院</t>
  </si>
  <si>
    <t xml:space="preserve">      精神病医院</t>
  </si>
  <si>
    <t xml:space="preserve">      妇幼保健医院</t>
  </si>
  <si>
    <t xml:space="preserve">      儿童医院</t>
  </si>
  <si>
    <t xml:space="preserve">      其他专科医院</t>
  </si>
  <si>
    <t xml:space="preserve">      福利医院</t>
  </si>
  <si>
    <t xml:space="preserve">      行业医院</t>
  </si>
  <si>
    <t xml:space="preserve">      处理医疗欠费</t>
  </si>
  <si>
    <t xml:space="preserve">      康复医院</t>
  </si>
  <si>
    <t xml:space="preserve">      其他公立医院支出</t>
  </si>
  <si>
    <t xml:space="preserve">    基层医疗卫生机构</t>
  </si>
  <si>
    <t xml:space="preserve">      城市社区卫生机构</t>
  </si>
  <si>
    <t xml:space="preserve">      乡镇卫生院</t>
  </si>
  <si>
    <t xml:space="preserve">      其他基层医疗卫生机构支出</t>
  </si>
  <si>
    <t xml:space="preserve">    公共卫生</t>
  </si>
  <si>
    <t xml:space="preserve">      疾病预防控制机构</t>
  </si>
  <si>
    <t xml:space="preserve">      卫生监督机构</t>
  </si>
  <si>
    <t xml:space="preserve">      妇幼保健机构</t>
  </si>
  <si>
    <t xml:space="preserve">      精神卫生机构</t>
  </si>
  <si>
    <t xml:space="preserve">      应急救治机构</t>
  </si>
  <si>
    <t xml:space="preserve">      采供血机构</t>
  </si>
  <si>
    <t xml:space="preserve">      其他专业公共卫生机构</t>
  </si>
  <si>
    <t xml:space="preserve">      基本公共卫生服务</t>
  </si>
  <si>
    <t xml:space="preserve">      重大公共卫生服务</t>
  </si>
  <si>
    <t xml:space="preserve">      突发公共卫生事件应急处理</t>
  </si>
  <si>
    <t xml:space="preserve">      其他公共卫生支出</t>
  </si>
  <si>
    <t xml:space="preserve">    中医药</t>
  </si>
  <si>
    <t xml:space="preserve">      中医(民族医)药专项</t>
  </si>
  <si>
    <t xml:space="preserve">      其他中医药支出</t>
  </si>
  <si>
    <t xml:space="preserve">    计划生育事务</t>
  </si>
  <si>
    <t xml:space="preserve">      计划生育机构</t>
  </si>
  <si>
    <t xml:space="preserve">      计划生育服务</t>
  </si>
  <si>
    <t xml:space="preserve">      其他计划生育事务支出</t>
  </si>
  <si>
    <t xml:space="preserve">    行政事业单位医疗</t>
  </si>
  <si>
    <t xml:space="preserve">      行政单位医疗</t>
  </si>
  <si>
    <t xml:space="preserve">      事业单位医疗</t>
  </si>
  <si>
    <t xml:space="preserve">      公务员医疗补助</t>
  </si>
  <si>
    <t xml:space="preserve">      其他行政事业单位医疗支出</t>
  </si>
  <si>
    <t xml:space="preserve">    财政对基本医疗保险基金的补助</t>
  </si>
  <si>
    <t xml:space="preserve">      财政对职工基本医疗保险基金的补助</t>
  </si>
  <si>
    <t xml:space="preserve">      财政对城乡居民基本医疗保险基金的补助</t>
  </si>
  <si>
    <t xml:space="preserve">      财政对其他基本医疗保险基金的补助</t>
  </si>
  <si>
    <t xml:space="preserve">    医疗救助</t>
  </si>
  <si>
    <t xml:space="preserve">      城乡医疗救助</t>
  </si>
  <si>
    <t xml:space="preserve">      疾病应急救助</t>
  </si>
  <si>
    <t xml:space="preserve">      其他医疗救助支出</t>
  </si>
  <si>
    <t xml:space="preserve">    优抚对象医疗</t>
  </si>
  <si>
    <t xml:space="preserve">      优抚对象医疗补助</t>
  </si>
  <si>
    <t xml:space="preserve">      其他优抚对象医疗支出</t>
  </si>
  <si>
    <t xml:space="preserve">    医疗保障管理事务</t>
  </si>
  <si>
    <t xml:space="preserve">      医疗保障政策管理</t>
  </si>
  <si>
    <t xml:space="preserve">      医疗保障经办事务</t>
  </si>
  <si>
    <t xml:space="preserve">      其他医疗保障管理事务支出</t>
  </si>
  <si>
    <t xml:space="preserve">    老龄卫生健康事务</t>
  </si>
  <si>
    <t xml:space="preserve">      老龄卫生健康事务</t>
  </si>
  <si>
    <t xml:space="preserve">    其他卫生健康支出</t>
  </si>
  <si>
    <t xml:space="preserve">      其他卫生健康支出</t>
  </si>
  <si>
    <t xml:space="preserve">  节能环保支出</t>
  </si>
  <si>
    <t xml:space="preserve">    环境保护管理事务</t>
  </si>
  <si>
    <t xml:space="preserve">      生态环境保护宣传</t>
  </si>
  <si>
    <t xml:space="preserve">      环境保护法规、规划及标准</t>
  </si>
  <si>
    <t xml:space="preserve">      生态环境国际合作及履约</t>
  </si>
  <si>
    <t xml:space="preserve">      生态环境保护行政许可</t>
  </si>
  <si>
    <t xml:space="preserve">      应对气候变化管理事务</t>
  </si>
  <si>
    <t xml:space="preserve">      其他环境保护管理事务支出</t>
  </si>
  <si>
    <t xml:space="preserve">    环境监测与监察</t>
  </si>
  <si>
    <t xml:space="preserve">      建设项目环评审查与监督</t>
  </si>
  <si>
    <t xml:space="preserve">      核与辐射安全监督</t>
  </si>
  <si>
    <t xml:space="preserve">      其他环境监测与监察支出</t>
  </si>
  <si>
    <t xml:space="preserve">    污染防治</t>
  </si>
  <si>
    <t xml:space="preserve">      大气</t>
  </si>
  <si>
    <t xml:space="preserve">      水体</t>
  </si>
  <si>
    <t xml:space="preserve">      噪声</t>
  </si>
  <si>
    <t xml:space="preserve">      固体废弃物与化学品</t>
  </si>
  <si>
    <t xml:space="preserve">      放射源和放射性废物监管</t>
  </si>
  <si>
    <t xml:space="preserve">      辐射</t>
  </si>
  <si>
    <t xml:space="preserve">      土壤</t>
  </si>
  <si>
    <t xml:space="preserve">      其他污染防治支出</t>
  </si>
  <si>
    <t xml:space="preserve">    自然生态保护</t>
  </si>
  <si>
    <t xml:space="preserve">      生态保护</t>
  </si>
  <si>
    <t xml:space="preserve">      农村环境保护</t>
  </si>
  <si>
    <t xml:space="preserve">      生物及物种资源保护</t>
  </si>
  <si>
    <t xml:space="preserve">      其他自然生态保护支出</t>
  </si>
  <si>
    <t xml:space="preserve">    天然林保护</t>
  </si>
  <si>
    <t xml:space="preserve">      森林管护</t>
  </si>
  <si>
    <t xml:space="preserve">      社会保险补助</t>
  </si>
  <si>
    <t xml:space="preserve">      政策性社会性支出补助</t>
  </si>
  <si>
    <t xml:space="preserve">      天然林保护工程建设 </t>
  </si>
  <si>
    <t xml:space="preserve">      停伐补助</t>
  </si>
  <si>
    <t xml:space="preserve">      其他天然林保护支出</t>
  </si>
  <si>
    <t xml:space="preserve">    退耕还林还草</t>
  </si>
  <si>
    <t xml:space="preserve">      退耕现金</t>
  </si>
  <si>
    <t xml:space="preserve">      退耕还林粮食折现补贴</t>
  </si>
  <si>
    <t xml:space="preserve">      退耕还林粮食费用补贴</t>
  </si>
  <si>
    <t xml:space="preserve">      退耕还林工程建设</t>
  </si>
  <si>
    <t xml:space="preserve">      其他退耕还林还草支出</t>
  </si>
  <si>
    <t xml:space="preserve">    风沙荒漠治理</t>
  </si>
  <si>
    <t xml:space="preserve">      京津风沙源治理工程建设</t>
  </si>
  <si>
    <t xml:space="preserve">      其他风沙荒漠治理支出</t>
  </si>
  <si>
    <t xml:space="preserve">    退牧还草</t>
  </si>
  <si>
    <t xml:space="preserve">      退牧还草工程建设</t>
  </si>
  <si>
    <t xml:space="preserve">      其他退牧还草支出</t>
  </si>
  <si>
    <t xml:space="preserve">    已垦草原退耕还草</t>
  </si>
  <si>
    <t xml:space="preserve">      已垦草原退耕还草</t>
  </si>
  <si>
    <t xml:space="preserve">    能源节约利用</t>
  </si>
  <si>
    <t xml:space="preserve">      能源节约利用</t>
  </si>
  <si>
    <t xml:space="preserve">    污染减排</t>
  </si>
  <si>
    <t xml:space="preserve">      生态环境监测与信息</t>
  </si>
  <si>
    <t xml:space="preserve">      生态环境执法监察</t>
  </si>
  <si>
    <t xml:space="preserve">      减排专项支出</t>
  </si>
  <si>
    <t xml:space="preserve">      清洁生产专项支出</t>
  </si>
  <si>
    <t xml:space="preserve">      其他污染减排支出</t>
  </si>
  <si>
    <t xml:space="preserve">    可再生能源</t>
  </si>
  <si>
    <t xml:space="preserve">      可再生能源</t>
  </si>
  <si>
    <t xml:space="preserve">    循环经济</t>
  </si>
  <si>
    <t xml:space="preserve">      循环经济</t>
  </si>
  <si>
    <t xml:space="preserve">    能源管理事务</t>
  </si>
  <si>
    <t xml:space="preserve">      能源预测预警</t>
  </si>
  <si>
    <t xml:space="preserve">      能源战略规划与实施</t>
  </si>
  <si>
    <t xml:space="preserve">      能源科技装备</t>
  </si>
  <si>
    <t xml:space="preserve">      能源行业管理</t>
  </si>
  <si>
    <t xml:space="preserve">      能源管理</t>
  </si>
  <si>
    <t xml:space="preserve">      石油储备发展管理</t>
  </si>
  <si>
    <t xml:space="preserve">      能源调查</t>
  </si>
  <si>
    <t xml:space="preserve">      农村电网建设</t>
  </si>
  <si>
    <t xml:space="preserve">      其他能源管理事务支出</t>
  </si>
  <si>
    <t xml:space="preserve">    其他节能环保支出</t>
  </si>
  <si>
    <t xml:space="preserve">      其他节能环保支出</t>
  </si>
  <si>
    <t xml:space="preserve">  城乡社区支出</t>
  </si>
  <si>
    <t xml:space="preserve">    城乡社区管理事务</t>
  </si>
  <si>
    <t xml:space="preserve">      城管执法</t>
  </si>
  <si>
    <t xml:space="preserve">      工程建设标准规范编制与监管</t>
  </si>
  <si>
    <t xml:space="preserve">      工程建设管理</t>
  </si>
  <si>
    <t xml:space="preserve">      市政公用行业市场监管</t>
  </si>
  <si>
    <t xml:space="preserve">      住宅建设与房地产市场监管</t>
  </si>
  <si>
    <t xml:space="preserve">      执业资格注册、资质审查</t>
  </si>
  <si>
    <t xml:space="preserve">      其他城乡社区管理事务支出</t>
  </si>
  <si>
    <t xml:space="preserve">    城乡社区规划与管理</t>
  </si>
  <si>
    <t xml:space="preserve">      城乡社区规划与管理</t>
  </si>
  <si>
    <t xml:space="preserve">    城乡社区公共设施</t>
  </si>
  <si>
    <t xml:space="preserve">      小城镇基础设施建设</t>
  </si>
  <si>
    <t xml:space="preserve">      其他城乡社区公共设施支出</t>
  </si>
  <si>
    <t xml:space="preserve">    城乡社区环境卫生</t>
  </si>
  <si>
    <t xml:space="preserve">      城乡社区环境卫生</t>
  </si>
  <si>
    <t xml:space="preserve">    建设市场管理与监督</t>
  </si>
  <si>
    <t xml:space="preserve">      建设市场管理与监督</t>
  </si>
  <si>
    <t xml:space="preserve">    其他城乡社区支出</t>
  </si>
  <si>
    <t xml:space="preserve">      其他城乡社区支出</t>
  </si>
  <si>
    <t xml:space="preserve">  农林水支出</t>
  </si>
  <si>
    <t xml:space="preserve">    农业农村</t>
  </si>
  <si>
    <t xml:space="preserve">      农垦运行</t>
  </si>
  <si>
    <t xml:space="preserve">      科技转化与推广服务</t>
  </si>
  <si>
    <t xml:space="preserve">      病虫害控制</t>
  </si>
  <si>
    <t xml:space="preserve">      农产品质量安全</t>
  </si>
  <si>
    <t xml:space="preserve">      执法监管</t>
  </si>
  <si>
    <t xml:space="preserve">      统计监测与信息服务</t>
  </si>
  <si>
    <t xml:space="preserve">      行业业务管理</t>
  </si>
  <si>
    <t xml:space="preserve">      对外交流与合作</t>
  </si>
  <si>
    <t xml:space="preserve">      防灾救灾</t>
  </si>
  <si>
    <t xml:space="preserve">      稳定农民收入补贴</t>
  </si>
  <si>
    <t xml:space="preserve">      农业结构调整补贴</t>
  </si>
  <si>
    <t xml:space="preserve">      农业生产发展</t>
  </si>
  <si>
    <t xml:space="preserve">      农村合作经济</t>
  </si>
  <si>
    <t xml:space="preserve">      农产品加工与促销</t>
  </si>
  <si>
    <t xml:space="preserve">      农村社会事业</t>
  </si>
  <si>
    <t xml:space="preserve">      农业资源保护修复与利用</t>
  </si>
  <si>
    <t xml:space="preserve">      农村道路建设</t>
  </si>
  <si>
    <t xml:space="preserve">      成品油价格改革对渔业的补贴</t>
  </si>
  <si>
    <t xml:space="preserve">      对高校毕业生到基层任职补助</t>
  </si>
  <si>
    <t xml:space="preserve">      农田建设</t>
  </si>
  <si>
    <t xml:space="preserve">      其他农业农村支出</t>
  </si>
  <si>
    <t xml:space="preserve">    林业和草原</t>
  </si>
  <si>
    <t xml:space="preserve">      事业机构</t>
  </si>
  <si>
    <t xml:space="preserve">      森林资源培育</t>
  </si>
  <si>
    <t xml:space="preserve">      技术推广与转化</t>
  </si>
  <si>
    <t xml:space="preserve">      森林资源管理</t>
  </si>
  <si>
    <t xml:space="preserve">      森林生态效益补偿</t>
  </si>
  <si>
    <t xml:space="preserve">      自然保护区等管理</t>
  </si>
  <si>
    <t xml:space="preserve">      动植物保护</t>
  </si>
  <si>
    <t xml:space="preserve">      湿地保护</t>
  </si>
  <si>
    <t xml:space="preserve">      执法与监督</t>
  </si>
  <si>
    <t xml:space="preserve">      防沙治沙</t>
  </si>
  <si>
    <t xml:space="preserve">      对外合作与交流</t>
  </si>
  <si>
    <t xml:space="preserve">      产业化管理</t>
  </si>
  <si>
    <t xml:space="preserve">      信息管理</t>
  </si>
  <si>
    <t xml:space="preserve">      林区公共支出</t>
  </si>
  <si>
    <t xml:space="preserve">      贷款贴息</t>
  </si>
  <si>
    <t xml:space="preserve">      成品油价格改革对林业的补贴</t>
  </si>
  <si>
    <t xml:space="preserve">      林业草原防灾减灾</t>
  </si>
  <si>
    <t xml:space="preserve">      国家公园</t>
  </si>
  <si>
    <t xml:space="preserve">      草原管理</t>
  </si>
  <si>
    <t xml:space="preserve">      其他林业和草原支出</t>
  </si>
  <si>
    <t xml:space="preserve">    水利</t>
  </si>
  <si>
    <t xml:space="preserve">      水利行业业务管理</t>
  </si>
  <si>
    <t xml:space="preserve">      水利工程建设</t>
  </si>
  <si>
    <t xml:space="preserve">      水利工程运行与维护</t>
  </si>
  <si>
    <t xml:space="preserve">      长江黄河等流域管理</t>
  </si>
  <si>
    <t xml:space="preserve">      水利前期工作</t>
  </si>
  <si>
    <t xml:space="preserve">      水利执法监督</t>
  </si>
  <si>
    <t xml:space="preserve">      水土保持</t>
  </si>
  <si>
    <t xml:space="preserve">      水资源节约管理与保护</t>
  </si>
  <si>
    <t xml:space="preserve">      水质监测</t>
  </si>
  <si>
    <t xml:space="preserve">      水文测报</t>
  </si>
  <si>
    <t xml:space="preserve">      防汛</t>
  </si>
  <si>
    <t xml:space="preserve">      抗旱</t>
  </si>
  <si>
    <t xml:space="preserve">      农村水利</t>
  </si>
  <si>
    <t xml:space="preserve">      水利技术推广</t>
  </si>
  <si>
    <t xml:space="preserve">      国际河流治理与管理</t>
  </si>
  <si>
    <t xml:space="preserve">      江河湖库水系综合整治</t>
  </si>
  <si>
    <t xml:space="preserve">      大中型水库移民后期扶持专项支出</t>
  </si>
  <si>
    <t xml:space="preserve">      水利安全监督</t>
  </si>
  <si>
    <t xml:space="preserve">      水利建设征地及移民支出</t>
  </si>
  <si>
    <t xml:space="preserve">      农村人畜饮水</t>
  </si>
  <si>
    <t xml:space="preserve">      南水北调工程建设</t>
  </si>
  <si>
    <t xml:space="preserve">      南水北调工程管理</t>
  </si>
  <si>
    <t xml:space="preserve">      其他水利支出</t>
  </si>
  <si>
    <t xml:space="preserve">    扶贫</t>
  </si>
  <si>
    <t xml:space="preserve">      农村基础设施建设</t>
  </si>
  <si>
    <t xml:space="preserve">      生产发展</t>
  </si>
  <si>
    <t xml:space="preserve">      社会发展</t>
  </si>
  <si>
    <t xml:space="preserve">      扶贫贷款奖补和贴息</t>
  </si>
  <si>
    <t xml:space="preserve">      “三西”农业建设专项补助</t>
  </si>
  <si>
    <t xml:space="preserve">      扶贫事业机构</t>
  </si>
  <si>
    <t xml:space="preserve">      其他扶贫支出</t>
  </si>
  <si>
    <t xml:space="preserve">    农村综合改革</t>
  </si>
  <si>
    <t xml:space="preserve">      对村级公益事业建设的补助</t>
  </si>
  <si>
    <t xml:space="preserve">      国有农场办社会职能改革补助</t>
  </si>
  <si>
    <t xml:space="preserve">      对村民委员会和村党支部的补助</t>
  </si>
  <si>
    <t xml:space="preserve">      对村集体经济组织的补助</t>
  </si>
  <si>
    <t xml:space="preserve">      农村综合改革示范试点补助</t>
  </si>
  <si>
    <t xml:space="preserve">      其他农村综合改革支出</t>
  </si>
  <si>
    <t xml:space="preserve">    普惠金融发展支出</t>
  </si>
  <si>
    <t xml:space="preserve">      支持农村金融机构</t>
  </si>
  <si>
    <t xml:space="preserve">      涉农贷款增量奖励</t>
  </si>
  <si>
    <t xml:space="preserve">      农业保险保费补贴</t>
  </si>
  <si>
    <t xml:space="preserve">      创业担保贷款贴息</t>
  </si>
  <si>
    <t xml:space="preserve">      补充创业担保贷款基金</t>
  </si>
  <si>
    <t xml:space="preserve">      其他普惠金融发展支出</t>
  </si>
  <si>
    <t xml:space="preserve">    目标价格补贴</t>
  </si>
  <si>
    <t xml:space="preserve">      棉花目标价格补贴</t>
  </si>
  <si>
    <t xml:space="preserve">      其他目标价格补贴</t>
  </si>
  <si>
    <t xml:space="preserve">    其他农林水支出</t>
  </si>
  <si>
    <t xml:space="preserve">      化解其他公益性乡村债务支出</t>
  </si>
  <si>
    <t xml:space="preserve">      其他农林水支出</t>
  </si>
  <si>
    <t xml:space="preserve">  交通运输支出</t>
  </si>
  <si>
    <t xml:space="preserve">    公路水路运输</t>
  </si>
  <si>
    <t xml:space="preserve">      公路建设</t>
  </si>
  <si>
    <t xml:space="preserve">      公路养护</t>
  </si>
  <si>
    <t xml:space="preserve">      交通运输信息化建设</t>
  </si>
  <si>
    <t xml:space="preserve">      公路和运输安全</t>
  </si>
  <si>
    <t xml:space="preserve">      公路还贷专项</t>
  </si>
  <si>
    <t xml:space="preserve">      公路运输管理</t>
  </si>
  <si>
    <t xml:space="preserve">      公路和运输技术标准化建设</t>
  </si>
  <si>
    <t xml:space="preserve">      港口设施</t>
  </si>
  <si>
    <t xml:space="preserve">      航道维护</t>
  </si>
  <si>
    <t xml:space="preserve">      船舶检验</t>
  </si>
  <si>
    <t xml:space="preserve">      救助打捞</t>
  </si>
  <si>
    <t xml:space="preserve">      内河运输</t>
  </si>
  <si>
    <t xml:space="preserve">      远洋运输</t>
  </si>
  <si>
    <t xml:space="preserve">      海事管理</t>
  </si>
  <si>
    <t xml:space="preserve">      航标事业发展支出</t>
  </si>
  <si>
    <t xml:space="preserve">      水路运输管理支出</t>
  </si>
  <si>
    <t xml:space="preserve">      口岸建设</t>
  </si>
  <si>
    <t xml:space="preserve">      取消政府还贷二级公路收费专项支出</t>
  </si>
  <si>
    <t xml:space="preserve">      其他公路水路运输支出</t>
  </si>
  <si>
    <t xml:space="preserve">    铁路运输</t>
  </si>
  <si>
    <t xml:space="preserve">      铁路路网建设</t>
  </si>
  <si>
    <t xml:space="preserve">      铁路还贷专项</t>
  </si>
  <si>
    <t xml:space="preserve">      铁路安全</t>
  </si>
  <si>
    <t xml:space="preserve">      铁路专项运输</t>
  </si>
  <si>
    <t xml:space="preserve">      行业监管</t>
  </si>
  <si>
    <t xml:space="preserve">      其他铁路运输支出</t>
  </si>
  <si>
    <t xml:space="preserve">    民用航空运输</t>
  </si>
  <si>
    <t xml:space="preserve">      机场建设</t>
  </si>
  <si>
    <t xml:space="preserve">      空管系统建设</t>
  </si>
  <si>
    <t xml:space="preserve">      民航还贷专项支出</t>
  </si>
  <si>
    <t xml:space="preserve">      民用航空安全</t>
  </si>
  <si>
    <t xml:space="preserve">      民航专项运输</t>
  </si>
  <si>
    <t xml:space="preserve">      其他民用航空运输支出</t>
  </si>
  <si>
    <t xml:space="preserve">    成品油价格改革对交通运输的补贴</t>
  </si>
  <si>
    <t xml:space="preserve">      对城市公交的补贴</t>
  </si>
  <si>
    <t xml:space="preserve">      对农村道路客运的补贴</t>
  </si>
  <si>
    <t xml:space="preserve">      对出租车的补贴</t>
  </si>
  <si>
    <t xml:space="preserve">      成品油价格改革补贴其他支出</t>
  </si>
  <si>
    <t xml:space="preserve">    邮政业支出</t>
  </si>
  <si>
    <t xml:space="preserve">      邮政普遍服务与特殊服务</t>
  </si>
  <si>
    <t xml:space="preserve">      其他邮政业支出</t>
  </si>
  <si>
    <t xml:space="preserve">    车辆购置税支出</t>
  </si>
  <si>
    <t xml:space="preserve">      车辆购置税用于公路等基础设施建设支出</t>
  </si>
  <si>
    <t xml:space="preserve">      车辆购置税用于农村公路建设支出</t>
  </si>
  <si>
    <t xml:space="preserve">      车辆购置税用于老旧汽车报废更新补贴</t>
  </si>
  <si>
    <t xml:space="preserve">      车辆购置税其他支出</t>
  </si>
  <si>
    <t xml:space="preserve">    其他交通运输支出</t>
  </si>
  <si>
    <t xml:space="preserve">      公共交通运营补助</t>
  </si>
  <si>
    <t xml:space="preserve">      其他交通运输支出</t>
  </si>
  <si>
    <t xml:space="preserve">  资源勘探工业信息等支出</t>
  </si>
  <si>
    <t xml:space="preserve">    资源勘探开发</t>
  </si>
  <si>
    <t xml:space="preserve">      煤炭勘探开采和洗选</t>
  </si>
  <si>
    <t xml:space="preserve">      石油和天然气勘探开采</t>
  </si>
  <si>
    <t xml:space="preserve">      黑色金属矿勘探和采选</t>
  </si>
  <si>
    <t xml:space="preserve">      有色金属矿勘探和采选</t>
  </si>
  <si>
    <t xml:space="preserve">      非金属矿勘探和采选</t>
  </si>
  <si>
    <t xml:space="preserve">      其他资源勘探业支出</t>
  </si>
  <si>
    <t xml:space="preserve">    制造业</t>
  </si>
  <si>
    <t xml:space="preserve">      纺织业</t>
  </si>
  <si>
    <t xml:space="preserve">      医药制造业</t>
  </si>
  <si>
    <t xml:space="preserve">      非金属矿物制品业</t>
  </si>
  <si>
    <t xml:space="preserve">      通信设备、计算机及其他电子设备制造业</t>
  </si>
  <si>
    <t xml:space="preserve">      交通运输设备制造业</t>
  </si>
  <si>
    <t xml:space="preserve">      电气机械及器材制造业</t>
  </si>
  <si>
    <t xml:space="preserve">      工艺品及其他制造业</t>
  </si>
  <si>
    <t xml:space="preserve">      石油加工、炼焦及核燃料加工业</t>
  </si>
  <si>
    <t xml:space="preserve">      化学原料及化学制品制造业</t>
  </si>
  <si>
    <t xml:space="preserve">      黑色金属冶炼及压延加工业</t>
  </si>
  <si>
    <t xml:space="preserve">      有色金属冶炼及压延加工业</t>
  </si>
  <si>
    <t xml:space="preserve">      其他制造业支出</t>
  </si>
  <si>
    <t xml:space="preserve">    建筑业</t>
  </si>
  <si>
    <t xml:space="preserve">      其他建筑业支出</t>
  </si>
  <si>
    <t xml:space="preserve">    工业和信息产业监管</t>
  </si>
  <si>
    <t xml:space="preserve">      战备应急</t>
  </si>
  <si>
    <t xml:space="preserve">      专用通信</t>
  </si>
  <si>
    <t xml:space="preserve">      无线电及信息通信监管</t>
  </si>
  <si>
    <t xml:space="preserve">      工程建设及运行维护</t>
  </si>
  <si>
    <t xml:space="preserve">      产业发展</t>
  </si>
  <si>
    <t xml:space="preserve">      其他工业和信息产业监管支出</t>
  </si>
  <si>
    <t xml:space="preserve">    国有资产监管</t>
  </si>
  <si>
    <t xml:space="preserve">      国有企业监事会专项</t>
  </si>
  <si>
    <t xml:space="preserve">      中央企业专项管理</t>
  </si>
  <si>
    <t xml:space="preserve">      其他国有资产监管支出</t>
  </si>
  <si>
    <t xml:space="preserve">    支持中小企业发展和管理支出</t>
  </si>
  <si>
    <t xml:space="preserve">      科技型中小企业技术创新基金</t>
  </si>
  <si>
    <t xml:space="preserve">      中小企业发展专项</t>
  </si>
  <si>
    <t xml:space="preserve">      减免房租补贴</t>
  </si>
  <si>
    <t xml:space="preserve">      其他支持中小企业发展和管理支出</t>
  </si>
  <si>
    <t xml:space="preserve">    其他资源勘探工业信息等支出</t>
  </si>
  <si>
    <t xml:space="preserve">      黄金事务</t>
  </si>
  <si>
    <t xml:space="preserve">      技术改造支出</t>
  </si>
  <si>
    <t xml:space="preserve">      中药材扶持资金支出</t>
  </si>
  <si>
    <t xml:space="preserve">      重点产业振兴和技术改造项目贷款贴息</t>
  </si>
  <si>
    <t xml:space="preserve">      其他资源勘探工业信息等支出</t>
  </si>
  <si>
    <t xml:space="preserve">  商业服务业等支出</t>
  </si>
  <si>
    <t xml:space="preserve">    商业流通事务</t>
  </si>
  <si>
    <t xml:space="preserve">      食品流通安全补贴</t>
  </si>
  <si>
    <t xml:space="preserve">      市场监测及信息管理</t>
  </si>
  <si>
    <t xml:space="preserve">      民贸企业补贴</t>
  </si>
  <si>
    <t xml:space="preserve">      民贸民品贷款贴息</t>
  </si>
  <si>
    <t xml:space="preserve">      其他商业流通事务支出</t>
  </si>
  <si>
    <t xml:space="preserve">    涉外发展服务支出</t>
  </si>
  <si>
    <t xml:space="preserve">      外商投资环境建设补助资金</t>
  </si>
  <si>
    <t xml:space="preserve">      其他涉外发展服务支出</t>
  </si>
  <si>
    <t xml:space="preserve">    其他商业服务业等支出</t>
  </si>
  <si>
    <t xml:space="preserve">      服务业基础设施建设</t>
  </si>
  <si>
    <t xml:space="preserve">      其他商业服务业等支出</t>
  </si>
  <si>
    <t xml:space="preserve">  金融支出</t>
  </si>
  <si>
    <t xml:space="preserve">    金融部门行政支出</t>
  </si>
  <si>
    <t xml:space="preserve">      安全防卫</t>
  </si>
  <si>
    <t xml:space="preserve">      金融部门其他行政支出</t>
  </si>
  <si>
    <t xml:space="preserve">    金融部门监管支出</t>
  </si>
  <si>
    <t xml:space="preserve">      货币发行</t>
  </si>
  <si>
    <t xml:space="preserve">      金融服务</t>
  </si>
  <si>
    <t xml:space="preserve">      反假币</t>
  </si>
  <si>
    <t xml:space="preserve">      重点金融机构监管</t>
  </si>
  <si>
    <t xml:space="preserve">      金融稽查与案件处理</t>
  </si>
  <si>
    <t xml:space="preserve">      金融行业电子化建设</t>
  </si>
  <si>
    <t xml:space="preserve">      从业人员资格考试</t>
  </si>
  <si>
    <t xml:space="preserve">      反洗钱</t>
  </si>
  <si>
    <t xml:space="preserve">      金融部门其他监管支出</t>
  </si>
  <si>
    <t xml:space="preserve">    金融发展支出</t>
  </si>
  <si>
    <t xml:space="preserve">      政策性银行亏损补贴</t>
  </si>
  <si>
    <t xml:space="preserve">      利息费用补贴支出</t>
  </si>
  <si>
    <t xml:space="preserve">      补充资本金</t>
  </si>
  <si>
    <t xml:space="preserve">      风险基金补助</t>
  </si>
  <si>
    <t xml:space="preserve">      其他金融发展支出</t>
  </si>
  <si>
    <t xml:space="preserve">    金融调控支出</t>
  </si>
  <si>
    <t xml:space="preserve">      中央银行亏损补贴</t>
  </si>
  <si>
    <t xml:space="preserve">      其他金融调控支出</t>
  </si>
  <si>
    <t xml:space="preserve">    其他金融支出</t>
  </si>
  <si>
    <t xml:space="preserve">      重点企业贷款贴息</t>
  </si>
  <si>
    <t xml:space="preserve">      其他金融支出</t>
  </si>
  <si>
    <t xml:space="preserve">  援助其他地区支出</t>
  </si>
  <si>
    <t xml:space="preserve">    一般公共服务</t>
  </si>
  <si>
    <t xml:space="preserve">    教育</t>
  </si>
  <si>
    <t xml:space="preserve">    文化体育与传媒</t>
  </si>
  <si>
    <t xml:space="preserve">    医疗卫生</t>
  </si>
  <si>
    <t xml:space="preserve">    节能环保</t>
  </si>
  <si>
    <t xml:space="preserve">    农业</t>
  </si>
  <si>
    <t xml:space="preserve">    交通运输</t>
  </si>
  <si>
    <t xml:space="preserve">    住房保障</t>
  </si>
  <si>
    <t xml:space="preserve">    其他支出</t>
  </si>
  <si>
    <t xml:space="preserve">  自然资源海洋气象等支出</t>
  </si>
  <si>
    <t xml:space="preserve">    自然资源事务</t>
  </si>
  <si>
    <t xml:space="preserve">      自然资源规划及管理</t>
  </si>
  <si>
    <t xml:space="preserve">      自然资源利用与保护</t>
  </si>
  <si>
    <t xml:space="preserve">      自然资源社会公益服务</t>
  </si>
  <si>
    <t xml:space="preserve">      自然资源行业业务管理</t>
  </si>
  <si>
    <t xml:space="preserve">      自然资源调查与确权登记</t>
  </si>
  <si>
    <t xml:space="preserve">      土地资源储备支出</t>
  </si>
  <si>
    <t xml:space="preserve">      地质矿产资源与环境调查</t>
  </si>
  <si>
    <t xml:space="preserve">      地质勘查与矿产资源管理</t>
  </si>
  <si>
    <t xml:space="preserve">      地质转产项目财政贴息</t>
  </si>
  <si>
    <t xml:space="preserve">      国外风险勘查</t>
  </si>
  <si>
    <t xml:space="preserve">      地质勘查基金(周转金)支出</t>
  </si>
  <si>
    <t xml:space="preserve">      海域与海岛管理</t>
  </si>
  <si>
    <t xml:space="preserve">      自然资源国际合作与海洋权益维护</t>
  </si>
  <si>
    <t xml:space="preserve">      自然资源卫星</t>
  </si>
  <si>
    <t xml:space="preserve">      极地考察</t>
  </si>
  <si>
    <t xml:space="preserve">      深海调查与资源开发</t>
  </si>
  <si>
    <t xml:space="preserve">      海港航标维护</t>
  </si>
  <si>
    <t xml:space="preserve">      海水淡化</t>
  </si>
  <si>
    <t xml:space="preserve">      无居民海岛使用金支出</t>
  </si>
  <si>
    <t xml:space="preserve">      海洋战略规划与预警监测</t>
  </si>
  <si>
    <t xml:space="preserve">      基础测绘与地理信息监管</t>
  </si>
  <si>
    <t xml:space="preserve">      其他自然资源事务支出</t>
  </si>
  <si>
    <t xml:space="preserve">    气象事务</t>
  </si>
  <si>
    <t xml:space="preserve">      气象事业机构</t>
  </si>
  <si>
    <t xml:space="preserve">      气象探测</t>
  </si>
  <si>
    <t xml:space="preserve">      气象信息传输及管理</t>
  </si>
  <si>
    <t xml:space="preserve">      气象预报预测</t>
  </si>
  <si>
    <t xml:space="preserve">      气象服务</t>
  </si>
  <si>
    <t xml:space="preserve">      气象装备保障维护</t>
  </si>
  <si>
    <t xml:space="preserve">      气象基础设施建设与维修</t>
  </si>
  <si>
    <t xml:space="preserve">      气象卫星</t>
  </si>
  <si>
    <t xml:space="preserve">      气象法规与标准</t>
  </si>
  <si>
    <t xml:space="preserve">      气象资金审计稽查</t>
  </si>
  <si>
    <t xml:space="preserve">      其他气象事务支出</t>
  </si>
  <si>
    <t xml:space="preserve">    其他自然资源海洋气象等支出</t>
  </si>
  <si>
    <t xml:space="preserve">      其他自然资源海洋气象等支出</t>
  </si>
  <si>
    <t xml:space="preserve">  住房保障支出</t>
  </si>
  <si>
    <t xml:space="preserve">    保障性安居工程支出</t>
  </si>
  <si>
    <t xml:space="preserve">      廉租住房</t>
  </si>
  <si>
    <t xml:space="preserve">      沉陷区治理</t>
  </si>
  <si>
    <t xml:space="preserve">      棚户区改造</t>
  </si>
  <si>
    <t xml:space="preserve">      少数民族地区游牧民定居工程</t>
  </si>
  <si>
    <t xml:space="preserve">      农村危房改造</t>
  </si>
  <si>
    <t xml:space="preserve">      公共租赁住房</t>
  </si>
  <si>
    <t xml:space="preserve">      保障性住房租金补贴</t>
  </si>
  <si>
    <t xml:space="preserve">      老旧小区改造</t>
  </si>
  <si>
    <t xml:space="preserve">      住房租赁市场发展</t>
  </si>
  <si>
    <t xml:space="preserve">      其他保障性安居工程支出</t>
  </si>
  <si>
    <t xml:space="preserve">    住房改革支出</t>
  </si>
  <si>
    <t xml:space="preserve">      住房公积金</t>
  </si>
  <si>
    <t xml:space="preserve">      提租补贴</t>
  </si>
  <si>
    <t xml:space="preserve">      购房补贴</t>
  </si>
  <si>
    <t xml:space="preserve">    城乡社区住宅</t>
  </si>
  <si>
    <t xml:space="preserve">      公有住房建设和维修改造支出</t>
  </si>
  <si>
    <t xml:space="preserve">      住房公积金管理</t>
  </si>
  <si>
    <t xml:space="preserve">      其他城乡社区住宅支出</t>
  </si>
  <si>
    <t xml:space="preserve">  粮油物资储备支出</t>
  </si>
  <si>
    <t xml:space="preserve">    粮油物资事务</t>
  </si>
  <si>
    <t xml:space="preserve">      财务和审计支出</t>
  </si>
  <si>
    <t xml:space="preserve">      信息统计</t>
  </si>
  <si>
    <t xml:space="preserve">      专项业务活动</t>
  </si>
  <si>
    <t xml:space="preserve">      国家粮油差价补贴</t>
  </si>
  <si>
    <t xml:space="preserve">      粮食财务挂账利息补贴</t>
  </si>
  <si>
    <t xml:space="preserve">      粮食财务挂账消化款</t>
  </si>
  <si>
    <t xml:space="preserve">      处理陈化粮补贴</t>
  </si>
  <si>
    <t xml:space="preserve">      粮食风险基金</t>
  </si>
  <si>
    <t xml:space="preserve">      粮油市场调控专项资金</t>
  </si>
  <si>
    <t xml:space="preserve">      设施建设</t>
  </si>
  <si>
    <t xml:space="preserve">      设施安全</t>
  </si>
  <si>
    <t xml:space="preserve">      物资保管保养</t>
  </si>
  <si>
    <t xml:space="preserve">      其他粮油物资事务支出</t>
  </si>
  <si>
    <t xml:space="preserve">    能源储备</t>
  </si>
  <si>
    <t xml:space="preserve">      石油储备</t>
  </si>
  <si>
    <t xml:space="preserve">      天然铀能源储备</t>
  </si>
  <si>
    <t xml:space="preserve">      煤炭储备</t>
  </si>
  <si>
    <t xml:space="preserve">      成品油储备</t>
  </si>
  <si>
    <t xml:space="preserve">      其他能源储备支出</t>
  </si>
  <si>
    <t xml:space="preserve">    粮油储备</t>
  </si>
  <si>
    <t xml:space="preserve">      储备粮油补贴</t>
  </si>
  <si>
    <t xml:space="preserve">      储备粮油差价补贴</t>
  </si>
  <si>
    <t xml:space="preserve">      储备粮(油)库建设</t>
  </si>
  <si>
    <t xml:space="preserve">      最低收购价政策支出</t>
  </si>
  <si>
    <t xml:space="preserve">      其他粮油储备支出</t>
  </si>
  <si>
    <t xml:space="preserve">    重要商品储备</t>
  </si>
  <si>
    <t xml:space="preserve">      棉花储备</t>
  </si>
  <si>
    <t xml:space="preserve">      食糖储备</t>
  </si>
  <si>
    <t xml:space="preserve">      肉类储备</t>
  </si>
  <si>
    <t xml:space="preserve">      化肥储备</t>
  </si>
  <si>
    <t xml:space="preserve">      农药储备</t>
  </si>
  <si>
    <t xml:space="preserve">      边销茶储备</t>
  </si>
  <si>
    <t xml:space="preserve">      羊毛储备</t>
  </si>
  <si>
    <t xml:space="preserve">      医药储备</t>
  </si>
  <si>
    <t xml:space="preserve">      食盐储备</t>
  </si>
  <si>
    <t xml:space="preserve">      战略物资储备</t>
  </si>
  <si>
    <t xml:space="preserve">      应急物资储备</t>
  </si>
  <si>
    <t xml:space="preserve">      其他重要商品储备支出</t>
  </si>
  <si>
    <t xml:space="preserve">  灾害防治及应急管理支出</t>
  </si>
  <si>
    <t xml:space="preserve">    应急管理事务</t>
  </si>
  <si>
    <t xml:space="preserve">      灾害风险防治</t>
  </si>
  <si>
    <t xml:space="preserve">      国务院安委会专项</t>
  </si>
  <si>
    <t xml:space="preserve">      安全监管</t>
  </si>
  <si>
    <t xml:space="preserve">      安全生产基础</t>
  </si>
  <si>
    <t xml:space="preserve">      应急救援</t>
  </si>
  <si>
    <t xml:space="preserve">      应急管理</t>
  </si>
  <si>
    <t xml:space="preserve">      其他应急管理支出</t>
  </si>
  <si>
    <t xml:space="preserve">    消防事务</t>
  </si>
  <si>
    <t xml:space="preserve">      消防应急救援</t>
  </si>
  <si>
    <t xml:space="preserve">      其他消防事务支出</t>
  </si>
  <si>
    <t xml:space="preserve">    森林消防事务</t>
  </si>
  <si>
    <t xml:space="preserve">      森林消防应急救援</t>
  </si>
  <si>
    <t xml:space="preserve">      其他森林消防事务支出</t>
  </si>
  <si>
    <t xml:space="preserve">    煤矿安全</t>
  </si>
  <si>
    <t xml:space="preserve">      煤矿安全监察事务</t>
  </si>
  <si>
    <t xml:space="preserve">      煤矿应急救援事务</t>
  </si>
  <si>
    <t xml:space="preserve">      其他煤矿安全支出</t>
  </si>
  <si>
    <t xml:space="preserve">    地震事务</t>
  </si>
  <si>
    <t xml:space="preserve">      地震监测</t>
  </si>
  <si>
    <t xml:space="preserve">      地震预测预报</t>
  </si>
  <si>
    <t xml:space="preserve">      地震灾害预防</t>
  </si>
  <si>
    <t xml:space="preserve">      地震应急救援</t>
  </si>
  <si>
    <t xml:space="preserve">      地震环境探察</t>
  </si>
  <si>
    <t xml:space="preserve">      防震减灾信息管理</t>
  </si>
  <si>
    <t xml:space="preserve">      防震减灾基础管理</t>
  </si>
  <si>
    <t xml:space="preserve">      地震事业机构 </t>
  </si>
  <si>
    <t xml:space="preserve">      其他地震事务支出</t>
  </si>
  <si>
    <t xml:space="preserve">    自然灾害防治</t>
  </si>
  <si>
    <t xml:space="preserve">      地质灾害防治</t>
  </si>
  <si>
    <t xml:space="preserve">      森林草原防灾减灾</t>
  </si>
  <si>
    <t xml:space="preserve">      其他自然灾害防治支出</t>
  </si>
  <si>
    <t xml:space="preserve">    自然灾害救灾及恢复重建支出</t>
  </si>
  <si>
    <t xml:space="preserve">      自然灾害救灾补助</t>
  </si>
  <si>
    <t xml:space="preserve">      自然灾害灾后重建补助</t>
  </si>
  <si>
    <t xml:space="preserve">      其他自然灾害救灾及恢复重建支出</t>
  </si>
  <si>
    <t xml:space="preserve">    其他灾害防治及应急管理支出</t>
  </si>
  <si>
    <t xml:space="preserve">      其他灾害防治及应急管理支出</t>
  </si>
  <si>
    <t xml:space="preserve">  预备费</t>
  </si>
  <si>
    <t xml:space="preserve">  其他支出</t>
  </si>
  <si>
    <t xml:space="preserve">  债务付息支出</t>
  </si>
  <si>
    <t xml:space="preserve">    中央政府国内债务付息支出</t>
  </si>
  <si>
    <t xml:space="preserve">    中央政府国外债务付息支出</t>
  </si>
  <si>
    <t xml:space="preserve">    地方政府一般债务付息支出</t>
  </si>
  <si>
    <t xml:space="preserve">      地方政府一般债券付息支出</t>
  </si>
  <si>
    <t xml:space="preserve">      地方政府向外国政府借款付息支出</t>
  </si>
  <si>
    <t xml:space="preserve">      地方政府向国际组织借款付息支出</t>
  </si>
  <si>
    <t xml:space="preserve">      地方政府其他一般债务付息支出</t>
  </si>
  <si>
    <t xml:space="preserve">  债务发行费用支出</t>
  </si>
  <si>
    <t xml:space="preserve">    中央政府国内债务发行费用支出</t>
  </si>
  <si>
    <t xml:space="preserve">    中央政府国外债务发行费用支出</t>
  </si>
  <si>
    <t xml:space="preserve">    地方政府一般债务发行费用支出</t>
  </si>
  <si>
    <t>表7：</t>
  </si>
  <si>
    <r>
      <t>2022</t>
    </r>
    <r>
      <rPr>
        <b/>
        <sz val="18"/>
        <rFont val="宋体"/>
        <family val="0"/>
      </rPr>
      <t>年一般公共预算收支平衡表</t>
    </r>
  </si>
  <si>
    <t>收            入</t>
  </si>
  <si>
    <t>支              出</t>
  </si>
  <si>
    <t>项            目</t>
  </si>
  <si>
    <t>2022年      预算</t>
  </si>
  <si>
    <t>项           目</t>
  </si>
  <si>
    <t xml:space="preserve">    其他返还性收入</t>
  </si>
  <si>
    <t>地方政府债务收入</t>
  </si>
  <si>
    <t>表8：</t>
  </si>
  <si>
    <t>2022年一般公共预算市对县级专项转移支付分项目预算表</t>
  </si>
  <si>
    <t>项  目</t>
  </si>
  <si>
    <t>2021年预计执行数</t>
  </si>
  <si>
    <t>专项转移支付合计</t>
  </si>
  <si>
    <t>公共安全</t>
  </si>
  <si>
    <t>文化体育与传媒支出</t>
  </si>
  <si>
    <t>社会保障和就业</t>
  </si>
  <si>
    <t>医疗卫生与计划生育支出</t>
  </si>
  <si>
    <t>资源勘探信息等支出</t>
  </si>
  <si>
    <t>商业服务业等支出</t>
  </si>
  <si>
    <t>表9：</t>
  </si>
  <si>
    <t>2021年政府性基金收支完成情况表</t>
  </si>
  <si>
    <t>收入</t>
  </si>
  <si>
    <t>支出</t>
  </si>
  <si>
    <t>一、国有土地收益基金收入</t>
  </si>
  <si>
    <t>一、文化旅游体育与传媒支出</t>
  </si>
  <si>
    <t>二、农业土地开发资金收入</t>
  </si>
  <si>
    <t>二、社会保障和就业支出</t>
  </si>
  <si>
    <t>三、国有土地使用权出让收入</t>
  </si>
  <si>
    <t>三、节能环保支出</t>
  </si>
  <si>
    <t>四、彩票公益金收入</t>
  </si>
  <si>
    <t>四、城乡社区事务</t>
  </si>
  <si>
    <t>五、城市基础设施配套费收入</t>
  </si>
  <si>
    <t>五、农林水事务</t>
  </si>
  <si>
    <t>六、污水处理费收入</t>
  </si>
  <si>
    <t>六、交通运输支出</t>
  </si>
  <si>
    <t>七、其他政府性基金收入</t>
  </si>
  <si>
    <t>七、资源勘探工业信息等支出</t>
  </si>
  <si>
    <t>八、专项债务对应项目专项收入</t>
  </si>
  <si>
    <t>八、其他支出</t>
  </si>
  <si>
    <t>九、债务付息支出</t>
  </si>
  <si>
    <t>十、债务发行费用支出</t>
  </si>
  <si>
    <t>十一、抗疫特别国债安排的支出</t>
  </si>
  <si>
    <t>本年基金收入合计</t>
  </si>
  <si>
    <t>本年基金支出合计</t>
  </si>
  <si>
    <t>补助县市区支出</t>
  </si>
  <si>
    <t>结转下年</t>
  </si>
  <si>
    <t>收入总计</t>
  </si>
  <si>
    <t>支出总计</t>
  </si>
  <si>
    <t>表10：</t>
  </si>
  <si>
    <t>2022年政府性基金收支预算草案</t>
  </si>
  <si>
    <t>预算数</t>
  </si>
  <si>
    <r>
      <t>2021</t>
    </r>
    <r>
      <rPr>
        <b/>
        <sz val="18"/>
        <rFont val="方正小标宋_GBK"/>
        <family val="0"/>
      </rPr>
      <t>年大祥区国有资本经营预算收入执行情况表</t>
    </r>
  </si>
  <si>
    <t>2021年
预算数</t>
  </si>
  <si>
    <t>2021年
执行数</t>
  </si>
  <si>
    <t>一、本年收入</t>
  </si>
  <si>
    <t>利润收入</t>
  </si>
  <si>
    <t>股利、股息收入</t>
  </si>
  <si>
    <t>产权转让收入</t>
  </si>
  <si>
    <t>清算收入</t>
  </si>
  <si>
    <t>其他国有资本经营预算收入</t>
  </si>
  <si>
    <t>二、上级补助收入</t>
  </si>
  <si>
    <t>三、上年结转</t>
  </si>
  <si>
    <t>合  计</t>
  </si>
  <si>
    <r>
      <t>2021</t>
    </r>
    <r>
      <rPr>
        <b/>
        <sz val="18"/>
        <rFont val="宋体"/>
        <family val="0"/>
      </rPr>
      <t>年大祥区国有资本经营预算支出执行情况表</t>
    </r>
  </si>
  <si>
    <t>一、本年支出</t>
  </si>
  <si>
    <t>解决历史遗留问题及改革成本支出</t>
  </si>
  <si>
    <t>国有企业资本金注入</t>
  </si>
  <si>
    <t>国有企业政策性补贴</t>
  </si>
  <si>
    <t>金融国有资本经营预算支出</t>
  </si>
  <si>
    <t>其他国有资本经营预算支出</t>
  </si>
  <si>
    <t>二、补助下级支出</t>
  </si>
  <si>
    <t>三、调出资金</t>
  </si>
  <si>
    <t>四、结转下年</t>
  </si>
  <si>
    <t>附表13：</t>
  </si>
  <si>
    <t>2022年大祥区国有资本经营预算收支总表（草案）</t>
  </si>
  <si>
    <t>收   入</t>
  </si>
  <si>
    <t>支   出</t>
  </si>
  <si>
    <t>一、利润收入</t>
  </si>
  <si>
    <t>一、教育支出</t>
  </si>
  <si>
    <t>二、股利、股息收入</t>
  </si>
  <si>
    <t>二、科学技术支出</t>
  </si>
  <si>
    <t>三、产权转让收入</t>
  </si>
  <si>
    <t>三、文化体育与传媒支出</t>
  </si>
  <si>
    <t>四、清算收入</t>
  </si>
  <si>
    <t>四、社会保障和就业支出</t>
  </si>
  <si>
    <t>五、其他国有资本经营收入</t>
  </si>
  <si>
    <t>五、节能环保支出</t>
  </si>
  <si>
    <t>六、城乡社区支出</t>
  </si>
  <si>
    <t>七、农林水支出</t>
  </si>
  <si>
    <t>八、交通运输支出</t>
  </si>
  <si>
    <t>九、资源勘探电力信息等支出</t>
  </si>
  <si>
    <t>十、商业服务业等支出</t>
  </si>
  <si>
    <t>十一、其他支出</t>
  </si>
  <si>
    <t>本年收入合计</t>
  </si>
  <si>
    <t>本年支出合计</t>
  </si>
  <si>
    <t>转移性支出</t>
  </si>
  <si>
    <t>注：以上科目以政府收支分类国有资本经营预算收支分类科目为准。</t>
  </si>
  <si>
    <t>附表14：</t>
  </si>
  <si>
    <r>
      <t>2022</t>
    </r>
    <r>
      <rPr>
        <b/>
        <sz val="18"/>
        <rFont val="宋体"/>
        <family val="0"/>
      </rPr>
      <t>年大祥区国有资本经营预算收入表（草案）</t>
    </r>
  </si>
  <si>
    <t xml:space="preserve">  利润收入</t>
  </si>
  <si>
    <t xml:space="preserve">  股利、股息收入</t>
  </si>
  <si>
    <t xml:space="preserve">  产权转让收入</t>
  </si>
  <si>
    <t xml:space="preserve">  清算收入</t>
  </si>
  <si>
    <t xml:space="preserve">  其他国有资本经营预算收入</t>
  </si>
  <si>
    <t>附表15：</t>
  </si>
  <si>
    <r>
      <t>2022</t>
    </r>
    <r>
      <rPr>
        <b/>
        <sz val="18"/>
        <rFont val="宋体"/>
        <family val="0"/>
      </rPr>
      <t>年大祥区国有资本经营预算支出表（草案）</t>
    </r>
  </si>
  <si>
    <t xml:space="preserve">  解决历史遗留问题及改革成本支出</t>
  </si>
  <si>
    <t xml:space="preserve">  国有企业资本金注入</t>
  </si>
  <si>
    <t xml:space="preserve">  国有企业政策性补贴</t>
  </si>
  <si>
    <t xml:space="preserve">  金融国有资本经营预算支出</t>
  </si>
  <si>
    <t xml:space="preserve">  其他国有资本经营预算支出</t>
  </si>
  <si>
    <t>2021年邵阳市大祥区社会保险基金预算执行情况汇总表</t>
  </si>
  <si>
    <t xml:space="preserve">                                                                                                         单位：万元</t>
  </si>
  <si>
    <t>行次</t>
  </si>
  <si>
    <t>项    目</t>
  </si>
  <si>
    <t>合计</t>
  </si>
  <si>
    <t>企业基本养老保险基金</t>
  </si>
  <si>
    <t>机关事业基本养老保险基金</t>
  </si>
  <si>
    <t>失业保险基金</t>
  </si>
  <si>
    <t>城镇职工、城乡居民医疗保险基金</t>
  </si>
  <si>
    <t>工伤保险基金</t>
  </si>
  <si>
    <t>被征地农民保障资金</t>
  </si>
  <si>
    <t xml:space="preserve">一、上年结余 </t>
  </si>
  <si>
    <t>二、本年收入</t>
  </si>
  <si>
    <t>1、基金保费收入</t>
  </si>
  <si>
    <t>2、利息收入</t>
  </si>
  <si>
    <t>3、财政补贴收入</t>
  </si>
  <si>
    <t>4、其他收入</t>
  </si>
  <si>
    <t>5、转移收入</t>
  </si>
  <si>
    <t>6、上级补助收入</t>
  </si>
  <si>
    <t>7、下级上解收入</t>
  </si>
  <si>
    <t>三、本年支出</t>
  </si>
  <si>
    <t>1、基本待遇支出</t>
  </si>
  <si>
    <t>2、其他支出</t>
  </si>
  <si>
    <t>3、转移支出</t>
  </si>
  <si>
    <t>4、补助下级支出</t>
  </si>
  <si>
    <t>5、上解上级支出</t>
  </si>
  <si>
    <t>四、累计结余</t>
  </si>
  <si>
    <t>其中：当年结余</t>
  </si>
  <si>
    <t>注：企业基本养老保险基金实行省级统筹，省里统一编制预决算。2021年工伤、医保实行市级统筹，市里统一编制预决算。</t>
  </si>
  <si>
    <t>2021年邵阳市大祥区机关事业单位基本养老保险基金预算执行情况表</t>
  </si>
  <si>
    <t>2021年预计完成
数</t>
  </si>
  <si>
    <t>完成计划率%</t>
  </si>
  <si>
    <t>1</t>
  </si>
  <si>
    <t>一、基本养老保险费收入</t>
  </si>
  <si>
    <t>一、基本养老保险费支出</t>
  </si>
  <si>
    <t>2</t>
  </si>
  <si>
    <t>（一）单位缴纳</t>
  </si>
  <si>
    <t>二、医疗补助金支出</t>
  </si>
  <si>
    <t>3</t>
  </si>
  <si>
    <t>（二）个人缴纳</t>
  </si>
  <si>
    <t>三、丧葬抚恤补助支出</t>
  </si>
  <si>
    <t>4</t>
  </si>
  <si>
    <t>二、补缴养老保险费收入</t>
  </si>
  <si>
    <t>四、其他支出</t>
  </si>
  <si>
    <t>5</t>
  </si>
  <si>
    <t>三、利息收入</t>
  </si>
  <si>
    <t>五、转移支出</t>
  </si>
  <si>
    <t>6</t>
  </si>
  <si>
    <t>四、财政补贴收入</t>
  </si>
  <si>
    <t xml:space="preserve">六、补发养老金支出
</t>
  </si>
  <si>
    <t>7</t>
  </si>
  <si>
    <t xml:space="preserve"> 其中：中央财政补贴收入</t>
  </si>
  <si>
    <t>8</t>
  </si>
  <si>
    <t>五、其他收入</t>
  </si>
  <si>
    <t>9</t>
  </si>
  <si>
    <t>六、转移收入</t>
  </si>
  <si>
    <t>本年支出小计</t>
  </si>
  <si>
    <t>10</t>
  </si>
  <si>
    <t>本年收入小计</t>
  </si>
  <si>
    <t>七、补助下级支出</t>
  </si>
  <si>
    <t>11</t>
  </si>
  <si>
    <t>七、上级补助收入</t>
  </si>
  <si>
    <t>八、上解上级支出</t>
  </si>
  <si>
    <t>12</t>
  </si>
  <si>
    <t>八、下级上解收入</t>
  </si>
  <si>
    <t>13</t>
  </si>
  <si>
    <t>九、本年收支结余</t>
  </si>
  <si>
    <t>14</t>
  </si>
  <si>
    <t>九、上年结余</t>
  </si>
  <si>
    <t>十、年末滚存结余</t>
  </si>
  <si>
    <t>15</t>
  </si>
  <si>
    <t>总    计</t>
  </si>
  <si>
    <t>总   计</t>
  </si>
  <si>
    <t>2021年邵阳市大祥区失业保险基金预算执行情况表</t>
  </si>
  <si>
    <t>2021年预计完成数</t>
  </si>
  <si>
    <t>完成计划率％</t>
  </si>
  <si>
    <t>一、失业保险基金缴费收入</t>
  </si>
  <si>
    <t>一、失业保险金支出</t>
  </si>
  <si>
    <t>1、单位缴费</t>
  </si>
  <si>
    <t>(一)企业</t>
  </si>
  <si>
    <t>三、丧葬补助和抚恤金支出</t>
  </si>
  <si>
    <t>(二)事业单位</t>
  </si>
  <si>
    <t>四、职业培训补贴支出</t>
  </si>
  <si>
    <t>(三)其他单位</t>
  </si>
  <si>
    <t>五、职业技能补贴支出</t>
  </si>
  <si>
    <t>2.、个人缴费</t>
  </si>
  <si>
    <t>六、稳定岗位补贴支出</t>
  </si>
  <si>
    <t>二、利息收入</t>
  </si>
  <si>
    <t>七、其他费用支出</t>
  </si>
  <si>
    <t>三、财政补贴收入</t>
  </si>
  <si>
    <t>四、转移收入</t>
  </si>
  <si>
    <t>九、转移支出</t>
  </si>
  <si>
    <t xml:space="preserve">  收入小计</t>
  </si>
  <si>
    <t xml:space="preserve">  支出小计</t>
  </si>
  <si>
    <t>六、上级补助收入</t>
  </si>
  <si>
    <t>十、补助下级支出</t>
  </si>
  <si>
    <t>17</t>
  </si>
  <si>
    <t>七、下级上解收入</t>
  </si>
  <si>
    <t xml:space="preserve">十一、上解上级支出 </t>
  </si>
  <si>
    <t>18</t>
  </si>
  <si>
    <t>八、收入合计</t>
  </si>
  <si>
    <t>十二、支出合计</t>
  </si>
  <si>
    <t>19</t>
  </si>
  <si>
    <t>十三、当年收支结余</t>
  </si>
  <si>
    <t>20</t>
  </si>
  <si>
    <t xml:space="preserve">十四、年末滚存结余 </t>
  </si>
  <si>
    <t>十、总计</t>
  </si>
  <si>
    <t>十五、总计</t>
  </si>
  <si>
    <t>2021年邵阳市大祥区城镇职工基本医疗、生育保险基金预算执行情况表</t>
  </si>
  <si>
    <t>行
次</t>
  </si>
  <si>
    <t>2021年预算数</t>
  </si>
  <si>
    <t>2021年
预计完成数</t>
  </si>
  <si>
    <t>一、基本医疗、生育保险费收入</t>
  </si>
  <si>
    <t>一、基本医疗、生育保险费待遇支出</t>
  </si>
  <si>
    <t>1、统筹基金收入（含单建）</t>
  </si>
  <si>
    <t xml:space="preserve">  1、统筹基金支出</t>
  </si>
  <si>
    <t>2、个人帐户收入</t>
  </si>
  <si>
    <t xml:space="preserve">   (一）基本医疗统筹基金支出（含单建）</t>
  </si>
  <si>
    <t xml:space="preserve">     1、在职人员待遇支出</t>
  </si>
  <si>
    <t xml:space="preserve">     2、退休人员待遇支出</t>
  </si>
  <si>
    <t>四、其他收入</t>
  </si>
  <si>
    <t xml:space="preserve">   （二）生育基金支出 </t>
  </si>
  <si>
    <t xml:space="preserve">      1、生育医疗费用支出</t>
  </si>
  <si>
    <t>五、上级补助收入</t>
  </si>
  <si>
    <t xml:space="preserve">      2、生育津贴支出</t>
  </si>
  <si>
    <t>六、下级上解收入</t>
  </si>
  <si>
    <t xml:space="preserve">  2、个人帐户支出</t>
  </si>
  <si>
    <t>七、转移收入</t>
  </si>
  <si>
    <t xml:space="preserve">    （一）在职人员待遇支出</t>
  </si>
  <si>
    <t xml:space="preserve">    （二）退休人员待遇支出</t>
  </si>
  <si>
    <t>二、其他支出</t>
  </si>
  <si>
    <t>三、转移支出</t>
  </si>
  <si>
    <t>八、上年结余</t>
  </si>
  <si>
    <t>四、本年收支结余</t>
  </si>
  <si>
    <t>16</t>
  </si>
  <si>
    <t xml:space="preserve">   1、统筹基金结余（含单建）</t>
  </si>
  <si>
    <t>五、年末滚存结余</t>
  </si>
  <si>
    <t xml:space="preserve">   2、个人帐户结余</t>
  </si>
  <si>
    <t>总      计</t>
  </si>
  <si>
    <t>表20：</t>
  </si>
  <si>
    <t>2022年邵阳市大祥区社会保险基金预算汇总表</t>
  </si>
  <si>
    <t>城镇职工医疗、城乡居民医疗、保险基金</t>
  </si>
  <si>
    <t>城乡养老保险</t>
  </si>
  <si>
    <t>3、个人帐户</t>
  </si>
  <si>
    <t>4、丧葬抚恤补助</t>
  </si>
  <si>
    <t>5、转移支出</t>
  </si>
  <si>
    <t>四、年末滚存结余</t>
  </si>
  <si>
    <t>表21：</t>
  </si>
  <si>
    <t>2022年大祥区机关事业单位基本养老保险基金预算表</t>
  </si>
  <si>
    <t>2022年
预算数</t>
  </si>
  <si>
    <t>增长率％</t>
  </si>
  <si>
    <t>备注</t>
  </si>
  <si>
    <t>1.机关单位</t>
  </si>
  <si>
    <t>2.全额拨款事业单位</t>
  </si>
  <si>
    <t>四、转移支出</t>
  </si>
  <si>
    <t>3.非全额拨款事业单位</t>
  </si>
  <si>
    <t>五、其他支出</t>
  </si>
  <si>
    <t>六、补助下级支出</t>
  </si>
  <si>
    <t>七、上解上级支出</t>
  </si>
  <si>
    <t>八、本年收支结余</t>
  </si>
  <si>
    <t>21</t>
  </si>
  <si>
    <t>九、年末滚存结余</t>
  </si>
  <si>
    <t>22</t>
  </si>
  <si>
    <t>表22：</t>
  </si>
  <si>
    <t>2022年邵阳市大祥区失业保险基金预算表</t>
  </si>
  <si>
    <t>(一)单位缴费</t>
  </si>
  <si>
    <t>1、企业</t>
  </si>
  <si>
    <t>2、事业单位</t>
  </si>
  <si>
    <t>3、其他单位</t>
  </si>
  <si>
    <t>（二）个人缴费</t>
  </si>
  <si>
    <t>五、转移收入</t>
  </si>
  <si>
    <t>十、本年支出小计</t>
  </si>
  <si>
    <t>六、收入小计</t>
  </si>
  <si>
    <t>十一、补助下级支出</t>
  </si>
  <si>
    <t xml:space="preserve">十二、上解上级支出 </t>
  </si>
  <si>
    <t>十三、支出合计</t>
  </si>
  <si>
    <t>九、收入合计</t>
  </si>
  <si>
    <t>十四、当年收支结余</t>
  </si>
  <si>
    <t>十、上年结余</t>
  </si>
  <si>
    <t xml:space="preserve">十五、年末滚存结余 </t>
  </si>
  <si>
    <t xml:space="preserve">  总   计</t>
  </si>
  <si>
    <t xml:space="preserve">    总   计</t>
  </si>
  <si>
    <t>表35：</t>
  </si>
  <si>
    <t>2022年邵阳市城镇职工基本医疗、生育保险基金预算表</t>
  </si>
  <si>
    <t>增长率%</t>
  </si>
  <si>
    <t>一、基本医疗、生育保险待遇支出</t>
  </si>
  <si>
    <t>1、统筹基金收入(含单建)</t>
  </si>
  <si>
    <t xml:space="preserve">     1、在职职工医疗保险待遇支出</t>
  </si>
  <si>
    <t xml:space="preserve">     2、退休人员医疗保险待遇支出</t>
  </si>
  <si>
    <t xml:space="preserve">   (一)在职职工医疗保险待遇支出</t>
  </si>
  <si>
    <t xml:space="preserve">   (二)退休人员医疗保险待遇支出</t>
  </si>
  <si>
    <t xml:space="preserve">   1、统筹基金结余</t>
  </si>
  <si>
    <t>表16：</t>
  </si>
  <si>
    <t>2021年大祥区政府债务余额和限额情况表</t>
  </si>
  <si>
    <t>单位：亿元</t>
  </si>
  <si>
    <t>地区</t>
  </si>
  <si>
    <t>政府债务余额情况</t>
  </si>
  <si>
    <t>政府债务限额情况</t>
  </si>
  <si>
    <t>一般债务</t>
  </si>
  <si>
    <t>专项债务</t>
  </si>
  <si>
    <t>余额</t>
  </si>
  <si>
    <t>占比%</t>
  </si>
  <si>
    <t>大祥区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</si>
</sst>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#,##0_);[Red]\(#,##0\)"/>
    <numFmt numFmtId="179" formatCode="0.00_ "/>
    <numFmt numFmtId="180" formatCode="#,##0_ "/>
    <numFmt numFmtId="181" formatCode="0_ "/>
    <numFmt numFmtId="182" formatCode="0_);[Red]\(0\)"/>
    <numFmt numFmtId="183" formatCode="yyyy&quot;年&quot;m&quot;月&quot;d&quot;日&quot;;@"/>
    <numFmt numFmtId="184" formatCode="0.00_);[Red]\(0.00\)"/>
    <numFmt numFmtId="185" formatCode="#,##0.00_ "/>
  </numFmts>
  <fonts count="82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12"/>
      <name val="SimSun"/>
      <family val="0"/>
    </font>
    <font>
      <b/>
      <sz val="12"/>
      <name val="宋体"/>
      <family val="0"/>
    </font>
    <font>
      <b/>
      <sz val="16"/>
      <name val="黑体"/>
      <family val="3"/>
    </font>
    <font>
      <sz val="12"/>
      <color indexed="8"/>
      <name val="宋体_GB2312"/>
      <family val="0"/>
    </font>
    <font>
      <sz val="12"/>
      <name val="宋体_GB2312"/>
      <family val="0"/>
    </font>
    <font>
      <b/>
      <sz val="12"/>
      <color indexed="8"/>
      <name val="宋体_GB2312"/>
      <family val="0"/>
    </font>
    <font>
      <b/>
      <sz val="12"/>
      <name val="宋体_GB2312"/>
      <family val="0"/>
    </font>
    <font>
      <sz val="12"/>
      <name val="黑体"/>
      <family val="3"/>
    </font>
    <font>
      <sz val="18"/>
      <name val="黑体"/>
      <family val="3"/>
    </font>
    <font>
      <b/>
      <sz val="11"/>
      <name val="宋体"/>
      <family val="0"/>
    </font>
    <font>
      <sz val="11"/>
      <name val="仿宋"/>
      <family val="3"/>
    </font>
    <font>
      <b/>
      <sz val="13"/>
      <name val="宋体"/>
      <family val="0"/>
    </font>
    <font>
      <sz val="18"/>
      <color indexed="8"/>
      <name val="黑体"/>
      <family val="3"/>
    </font>
    <font>
      <sz val="12"/>
      <color indexed="8"/>
      <name val="仿宋"/>
      <family val="3"/>
    </font>
    <font>
      <sz val="12"/>
      <name val="仿宋"/>
      <family val="3"/>
    </font>
    <font>
      <b/>
      <sz val="13"/>
      <name val="仿宋"/>
      <family val="3"/>
    </font>
    <font>
      <b/>
      <sz val="11"/>
      <name val="仿宋"/>
      <family val="3"/>
    </font>
    <font>
      <b/>
      <sz val="12"/>
      <name val="仿宋"/>
      <family val="3"/>
    </font>
    <font>
      <sz val="11"/>
      <name val="仿宋_GB2312"/>
      <family val="0"/>
    </font>
    <font>
      <b/>
      <sz val="16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0"/>
      <name val="宋体_GB2312"/>
      <family val="0"/>
    </font>
    <font>
      <b/>
      <sz val="18"/>
      <name val="Times New Roman"/>
      <family val="1"/>
    </font>
    <font>
      <sz val="11"/>
      <name val="Times New Roman"/>
      <family val="1"/>
    </font>
    <font>
      <b/>
      <sz val="11"/>
      <name val="仿宋_GB2312"/>
      <family val="0"/>
    </font>
    <font>
      <b/>
      <sz val="11"/>
      <name val="Times New Roman"/>
      <family val="1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0"/>
      <name val="Arial"/>
      <family val="2"/>
    </font>
    <font>
      <b/>
      <sz val="18"/>
      <name val="华文宋体"/>
      <family val="3"/>
    </font>
    <font>
      <b/>
      <sz val="20"/>
      <name val="黑体"/>
      <family val="3"/>
    </font>
    <font>
      <sz val="12"/>
      <name val="Arial"/>
      <family val="2"/>
    </font>
    <font>
      <sz val="12"/>
      <name val="楷体_GB2312"/>
      <family val="0"/>
    </font>
    <font>
      <b/>
      <sz val="12"/>
      <name val="楷体_GB2312"/>
      <family val="0"/>
    </font>
    <font>
      <sz val="11"/>
      <name val="楷体_GB2312"/>
      <family val="0"/>
    </font>
    <font>
      <sz val="9"/>
      <color indexed="8"/>
      <name val="宋体"/>
      <family val="0"/>
    </font>
    <font>
      <b/>
      <sz val="16"/>
      <name val="华文宋体"/>
      <family val="3"/>
    </font>
    <font>
      <b/>
      <sz val="14"/>
      <name val="宋体"/>
      <family val="0"/>
    </font>
    <font>
      <b/>
      <sz val="18"/>
      <name val="宋体"/>
      <family val="0"/>
    </font>
    <font>
      <sz val="12"/>
      <color indexed="10"/>
      <name val="楷体_GB2312"/>
      <family val="0"/>
    </font>
    <font>
      <b/>
      <sz val="10"/>
      <name val="宋体"/>
      <family val="0"/>
    </font>
    <font>
      <b/>
      <sz val="10"/>
      <name val="楷体_GB2312"/>
      <family val="0"/>
    </font>
    <font>
      <b/>
      <sz val="12"/>
      <name val="SimSun"/>
      <family val="0"/>
    </font>
    <font>
      <b/>
      <sz val="9"/>
      <name val="SimSun"/>
      <family val="0"/>
    </font>
    <font>
      <sz val="10"/>
      <name val="宋体"/>
      <family val="0"/>
    </font>
    <font>
      <sz val="9"/>
      <name val="SimSun"/>
      <family val="0"/>
    </font>
    <font>
      <b/>
      <sz val="11"/>
      <name val="楷体_GB2312"/>
      <family val="0"/>
    </font>
    <font>
      <sz val="10"/>
      <name val="楷体_GB2312"/>
      <family val="0"/>
    </font>
    <font>
      <sz val="12"/>
      <name val="仿宋_GB2312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7"/>
      <name val="Small Fonts"/>
      <family val="2"/>
    </font>
    <font>
      <sz val="10"/>
      <name val="MS Sans Serif"/>
      <family val="2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7"/>
      <name val="Tahoma"/>
      <family val="2"/>
    </font>
    <font>
      <b/>
      <sz val="18"/>
      <name val="方正小标宋_GBK"/>
      <family val="0"/>
    </font>
    <font>
      <sz val="9"/>
      <name val="宋体"/>
      <family val="0"/>
    </font>
    <font>
      <b/>
      <sz val="8"/>
      <name val="宋体"/>
      <family val="2"/>
    </font>
  </fonts>
  <fills count="2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5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>
        <color indexed="8"/>
      </bottom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/>
    </border>
    <border>
      <left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/>
      <bottom/>
    </border>
    <border>
      <left/>
      <right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/>
      <bottom/>
    </border>
    <border>
      <left style="thin"/>
      <right style="thin"/>
      <top style="thin"/>
      <bottom/>
    </border>
    <border>
      <left/>
      <right/>
      <top style="thin"/>
      <bottom/>
    </border>
  </borders>
  <cellStyleXfs count="19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2" applyNumberFormat="0" applyFill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0" fillId="0" borderId="0" applyNumberFormat="0" applyFill="0" applyBorder="0" applyAlignment="0" applyProtection="0"/>
    <xf numFmtId="0" fontId="61" fillId="3" borderId="5" applyNumberFormat="0" applyAlignment="0" applyProtection="0"/>
    <xf numFmtId="0" fontId="62" fillId="4" borderId="6" applyNumberFormat="0" applyAlignment="0" applyProtection="0"/>
    <xf numFmtId="0" fontId="63" fillId="4" borderId="5" applyNumberFormat="0" applyAlignment="0" applyProtection="0"/>
    <xf numFmtId="0" fontId="64" fillId="5" borderId="7" applyNumberFormat="0" applyAlignment="0" applyProtection="0"/>
    <xf numFmtId="0" fontId="65" fillId="0" borderId="8" applyNumberFormat="0" applyFill="0" applyAlignment="0" applyProtection="0"/>
    <xf numFmtId="0" fontId="31" fillId="0" borderId="9" applyNumberFormat="0" applyFill="0" applyAlignment="0" applyProtection="0"/>
    <xf numFmtId="0" fontId="66" fillId="6" borderId="0" applyNumberFormat="0" applyBorder="0" applyAlignment="0" applyProtection="0"/>
    <xf numFmtId="0" fontId="67" fillId="7" borderId="0" applyNumberFormat="0" applyBorder="0" applyAlignment="0" applyProtection="0"/>
    <xf numFmtId="0" fontId="68" fillId="8" borderId="0" applyNumberFormat="0" applyBorder="0" applyAlignment="0" applyProtection="0"/>
    <xf numFmtId="0" fontId="69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30" fillId="7" borderId="0" applyNumberFormat="0" applyBorder="0" applyAlignment="0" applyProtection="0"/>
    <xf numFmtId="0" fontId="30" fillId="14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30" fillId="6" borderId="0" applyNumberFormat="0" applyBorder="0" applyAlignment="0" applyProtection="0"/>
    <xf numFmtId="0" fontId="30" fillId="16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69" fillId="17" borderId="0" applyNumberFormat="0" applyBorder="0" applyAlignment="0" applyProtection="0"/>
    <xf numFmtId="0" fontId="6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1" borderId="0" applyNumberFormat="0" applyBorder="0" applyAlignment="0" applyProtection="0"/>
    <xf numFmtId="0" fontId="69" fillId="19" borderId="0" applyNumberFormat="0" applyBorder="0" applyAlignment="0" applyProtection="0"/>
    <xf numFmtId="0" fontId="69" fillId="21" borderId="0" applyNumberFormat="0" applyBorder="0" applyAlignment="0" applyProtection="0"/>
    <xf numFmtId="0" fontId="30" fillId="3" borderId="0" applyNumberFormat="0" applyBorder="0" applyAlignment="0" applyProtection="0"/>
    <xf numFmtId="0" fontId="30" fillId="22" borderId="0" applyNumberFormat="0" applyBorder="0" applyAlignment="0" applyProtection="0"/>
    <xf numFmtId="0" fontId="69" fillId="23" borderId="0" applyNumberFormat="0" applyBorder="0" applyAlignment="0" applyProtection="0"/>
    <xf numFmtId="0" fontId="62" fillId="4" borderId="6" applyNumberFormat="0" applyAlignment="0" applyProtection="0"/>
    <xf numFmtId="0" fontId="30" fillId="20" borderId="0" applyNumberFormat="0" applyBorder="0" applyAlignment="0" applyProtection="0"/>
    <xf numFmtId="0" fontId="63" fillId="24" borderId="5" applyNumberFormat="0" applyAlignment="0" applyProtection="0"/>
    <xf numFmtId="0" fontId="0" fillId="0" borderId="0">
      <alignment/>
      <protection/>
    </xf>
    <xf numFmtId="0" fontId="69" fillId="14" borderId="0" applyNumberFormat="0" applyBorder="0" applyAlignment="0" applyProtection="0"/>
    <xf numFmtId="0" fontId="32" fillId="0" borderId="0">
      <alignment/>
      <protection/>
    </xf>
    <xf numFmtId="0" fontId="0" fillId="0" borderId="0" applyProtection="0">
      <alignment vertical="center"/>
    </xf>
    <xf numFmtId="0" fontId="30" fillId="3" borderId="0" applyNumberFormat="0" applyBorder="0" applyAlignment="0" applyProtection="0"/>
    <xf numFmtId="0" fontId="30" fillId="20" borderId="0" applyNumberFormat="0" applyBorder="0" applyAlignment="0" applyProtection="0"/>
    <xf numFmtId="0" fontId="67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65" fillId="0" borderId="8" applyNumberFormat="0" applyFill="0" applyAlignment="0" applyProtection="0"/>
    <xf numFmtId="0" fontId="70" fillId="0" borderId="0">
      <alignment vertical="center"/>
      <protection/>
    </xf>
    <xf numFmtId="0" fontId="62" fillId="24" borderId="6" applyNumberFormat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4" borderId="5" applyNumberFormat="0" applyAlignment="0" applyProtection="0"/>
    <xf numFmtId="0" fontId="68" fillId="8" borderId="0" applyNumberFormat="0" applyBorder="0" applyAlignment="0" applyProtection="0"/>
    <xf numFmtId="0" fontId="30" fillId="10" borderId="0" applyNumberFormat="0" applyBorder="0" applyAlignment="0" applyProtection="0"/>
    <xf numFmtId="0" fontId="30" fillId="3" borderId="0" applyNumberFormat="0" applyBorder="0" applyAlignment="0" applyProtection="0"/>
    <xf numFmtId="0" fontId="30" fillId="24" borderId="0" applyNumberFormat="0" applyBorder="0" applyAlignment="0" applyProtection="0"/>
    <xf numFmtId="0" fontId="30" fillId="2" borderId="0" applyNumberFormat="0" applyBorder="0" applyAlignment="0" applyProtection="0"/>
    <xf numFmtId="0" fontId="0" fillId="0" borderId="0">
      <alignment/>
      <protection/>
    </xf>
    <xf numFmtId="0" fontId="30" fillId="18" borderId="0" applyNumberFormat="0" applyBorder="0" applyAlignment="0" applyProtection="0"/>
    <xf numFmtId="0" fontId="0" fillId="0" borderId="0">
      <alignment/>
      <protection/>
    </xf>
    <xf numFmtId="0" fontId="30" fillId="10" borderId="0" applyNumberFormat="0" applyBorder="0" applyAlignment="0" applyProtection="0"/>
    <xf numFmtId="0" fontId="30" fillId="6" borderId="0" applyNumberFormat="0" applyBorder="0" applyAlignment="0" applyProtection="0"/>
    <xf numFmtId="0" fontId="30" fillId="11" borderId="0" applyNumberFormat="0" applyBorder="0" applyAlignment="0" applyProtection="0"/>
    <xf numFmtId="0" fontId="30" fillId="14" borderId="0" applyNumberFormat="0" applyBorder="0" applyAlignment="0" applyProtection="0"/>
    <xf numFmtId="0" fontId="30" fillId="4" borderId="0" applyNumberFormat="0" applyBorder="0" applyAlignment="0" applyProtection="0"/>
    <xf numFmtId="0" fontId="30" fillId="16" borderId="0" applyNumberFormat="0" applyBorder="0" applyAlignment="0" applyProtection="0"/>
    <xf numFmtId="0" fontId="30" fillId="18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22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4" borderId="0" applyNumberFormat="0" applyBorder="0" applyAlignment="0" applyProtection="0"/>
    <xf numFmtId="0" fontId="0" fillId="0" borderId="0">
      <alignment/>
      <protection/>
    </xf>
    <xf numFmtId="0" fontId="69" fillId="4" borderId="0" applyNumberFormat="0" applyBorder="0" applyAlignment="0" applyProtection="0"/>
    <xf numFmtId="0" fontId="69" fillId="16" borderId="0" applyNumberFormat="0" applyBorder="0" applyAlignment="0" applyProtection="0"/>
    <xf numFmtId="0" fontId="69" fillId="3" borderId="0" applyNumberFormat="0" applyBorder="0" applyAlignment="0" applyProtection="0"/>
    <xf numFmtId="0" fontId="69" fillId="17" borderId="0" applyNumberFormat="0" applyBorder="0" applyAlignment="0" applyProtection="0"/>
    <xf numFmtId="0" fontId="69" fillId="11" borderId="0" applyNumberFormat="0" applyBorder="0" applyAlignment="0" applyProtection="0"/>
    <xf numFmtId="0" fontId="69" fillId="19" borderId="0" applyNumberFormat="0" applyBorder="0" applyAlignment="0" applyProtection="0"/>
    <xf numFmtId="0" fontId="69" fillId="15" borderId="0" applyNumberFormat="0" applyBorder="0" applyAlignment="0" applyProtection="0"/>
    <xf numFmtId="0" fontId="69" fillId="23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0" borderId="0">
      <alignment/>
      <protection/>
    </xf>
    <xf numFmtId="37" fontId="72" fillId="0" borderId="0">
      <alignment/>
      <protection/>
    </xf>
    <xf numFmtId="0" fontId="73" fillId="0" borderId="0">
      <alignment/>
      <protection/>
    </xf>
    <xf numFmtId="0" fontId="4" fillId="0" borderId="0" applyNumberFormat="0" applyFill="0" applyBorder="0" applyAlignment="0" applyProtection="0"/>
    <xf numFmtId="0" fontId="69" fillId="19" borderId="0" applyNumberFormat="0" applyBorder="0" applyAlignment="0" applyProtection="0"/>
    <xf numFmtId="0" fontId="74" fillId="0" borderId="10" applyNumberFormat="0" applyFill="0" applyAlignment="0" applyProtection="0"/>
    <xf numFmtId="0" fontId="58" fillId="0" borderId="2" applyNumberFormat="0" applyFill="0" applyAlignment="0" applyProtection="0"/>
    <xf numFmtId="0" fontId="75" fillId="0" borderId="10" applyNumberFormat="0" applyFill="0" applyAlignment="0" applyProtection="0"/>
    <xf numFmtId="0" fontId="59" fillId="0" borderId="3" applyNumberFormat="0" applyFill="0" applyAlignment="0" applyProtection="0"/>
    <xf numFmtId="0" fontId="76" fillId="0" borderId="11" applyNumberFormat="0" applyFill="0" applyAlignment="0" applyProtection="0"/>
    <xf numFmtId="0" fontId="60" fillId="0" borderId="4" applyNumberFormat="0" applyFill="0" applyAlignment="0" applyProtection="0"/>
    <xf numFmtId="0" fontId="76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68" fillId="14" borderId="0" applyNumberFormat="0" applyBorder="0" applyAlignment="0" applyProtection="0"/>
    <xf numFmtId="0" fontId="67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2" fillId="0" borderId="0">
      <alignment/>
      <protection/>
    </xf>
    <xf numFmtId="0" fontId="7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70" fillId="0" borderId="0">
      <alignment/>
      <protection/>
    </xf>
    <xf numFmtId="0" fontId="66" fillId="6" borderId="0" applyNumberFormat="0" applyBorder="0" applyAlignment="0" applyProtection="0"/>
    <xf numFmtId="0" fontId="66" fillId="6" borderId="0" applyNumberFormat="0" applyBorder="0" applyAlignment="0" applyProtection="0"/>
    <xf numFmtId="0" fontId="0" fillId="0" borderId="0" applyFont="0" applyFill="0" applyBorder="0" applyAlignment="0" applyProtection="0"/>
    <xf numFmtId="0" fontId="66" fillId="6" borderId="0" applyNumberFormat="0" applyBorder="0" applyAlignment="0" applyProtection="0"/>
    <xf numFmtId="0" fontId="78" fillId="6" borderId="0">
      <alignment vertical="center"/>
      <protection/>
    </xf>
    <xf numFmtId="0" fontId="31" fillId="0" borderId="12" applyNumberFormat="0" applyFill="0" applyAlignment="0" applyProtection="0"/>
    <xf numFmtId="0" fontId="31" fillId="0" borderId="9" applyNumberFormat="0" applyFill="0" applyAlignment="0" applyProtection="0"/>
    <xf numFmtId="0" fontId="64" fillId="5" borderId="7" applyNumberFormat="0" applyAlignment="0" applyProtection="0"/>
    <xf numFmtId="0" fontId="64" fillId="5" borderId="7" applyNumberFormat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73" fillId="0" borderId="0">
      <alignment/>
      <protection/>
    </xf>
    <xf numFmtId="41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>
      <alignment/>
      <protection/>
    </xf>
    <xf numFmtId="0" fontId="69" fillId="9" borderId="0" applyNumberFormat="0" applyBorder="0" applyAlignment="0" applyProtection="0"/>
    <xf numFmtId="0" fontId="69" fillId="21" borderId="0" applyNumberFormat="0" applyBorder="0" applyAlignment="0" applyProtection="0"/>
    <xf numFmtId="0" fontId="69" fillId="13" borderId="0" applyNumberFormat="0" applyBorder="0" applyAlignment="0" applyProtection="0"/>
    <xf numFmtId="0" fontId="69" fillId="5" borderId="0" applyNumberFormat="0" applyBorder="0" applyAlignment="0" applyProtection="0"/>
    <xf numFmtId="0" fontId="69" fillId="15" borderId="0" applyNumberFormat="0" applyBorder="0" applyAlignment="0" applyProtection="0"/>
    <xf numFmtId="0" fontId="69" fillId="22" borderId="0" applyNumberFormat="0" applyBorder="0" applyAlignment="0" applyProtection="0"/>
    <xf numFmtId="0" fontId="69" fillId="17" borderId="0" applyNumberFormat="0" applyBorder="0" applyAlignment="0" applyProtection="0"/>
    <xf numFmtId="0" fontId="69" fillId="19" borderId="0" applyNumberFormat="0" applyBorder="0" applyAlignment="0" applyProtection="0"/>
    <xf numFmtId="0" fontId="69" fillId="19" borderId="0" applyNumberFormat="0" applyBorder="0" applyAlignment="0" applyProtection="0"/>
    <xf numFmtId="0" fontId="69" fillId="15" borderId="0" applyNumberFormat="0" applyBorder="0" applyAlignment="0" applyProtection="0"/>
    <xf numFmtId="0" fontId="69" fillId="21" borderId="0" applyNumberFormat="0" applyBorder="0" applyAlignment="0" applyProtection="0"/>
    <xf numFmtId="0" fontId="68" fillId="8" borderId="0" applyNumberFormat="0" applyBorder="0" applyAlignment="0" applyProtection="0"/>
    <xf numFmtId="0" fontId="61" fillId="3" borderId="5" applyNumberFormat="0" applyAlignment="0" applyProtection="0"/>
    <xf numFmtId="0" fontId="61" fillId="3" borderId="5" applyNumberForma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/>
      <protection/>
    </xf>
  </cellStyleXfs>
  <cellXfs count="610">
    <xf numFmtId="0" fontId="0" fillId="0" borderId="0" xfId="0" applyAlignment="1">
      <alignment vertical="center"/>
    </xf>
    <xf numFmtId="0" fontId="0" fillId="0" borderId="0" xfId="91" applyFill="1" applyBorder="1" applyAlignment="1">
      <alignment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0" fontId="0" fillId="0" borderId="13" xfId="0" applyFont="1" applyFill="1" applyBorder="1" applyAlignment="1">
      <alignment horizontal="center" vertical="center"/>
    </xf>
    <xf numFmtId="4" fontId="3" fillId="0" borderId="14" xfId="140" applyNumberFormat="1" applyFont="1" applyFill="1" applyBorder="1" applyAlignment="1">
      <alignment horizontal="center" vertical="center" wrapText="1"/>
      <protection/>
    </xf>
    <xf numFmtId="10" fontId="3" fillId="0" borderId="14" xfId="140" applyNumberFormat="1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vertical="center"/>
    </xf>
    <xf numFmtId="0" fontId="6" fillId="0" borderId="15" xfId="149" applyFont="1" applyFill="1" applyBorder="1" applyAlignment="1">
      <alignment horizontal="center" vertical="center" wrapText="1"/>
      <protection/>
    </xf>
    <xf numFmtId="0" fontId="6" fillId="0" borderId="15" xfId="149" applyFont="1" applyFill="1" applyBorder="1" applyAlignment="1">
      <alignment horizontal="center" vertical="center"/>
      <protection/>
    </xf>
    <xf numFmtId="178" fontId="7" fillId="0" borderId="15" xfId="157" applyNumberFormat="1" applyFont="1" applyFill="1" applyBorder="1" applyAlignment="1">
      <alignment horizontal="center" vertical="center" wrapText="1"/>
      <protection/>
    </xf>
    <xf numFmtId="3" fontId="6" fillId="0" borderId="15" xfId="149" applyNumberFormat="1" applyFont="1" applyFill="1" applyBorder="1" applyAlignment="1">
      <alignment horizontal="center" vertical="center" wrapText="1"/>
      <protection/>
    </xf>
    <xf numFmtId="179" fontId="6" fillId="0" borderId="15" xfId="149" applyNumberFormat="1" applyFont="1" applyFill="1" applyBorder="1" applyAlignment="1">
      <alignment horizontal="center" vertical="center" wrapText="1"/>
      <protection/>
    </xf>
    <xf numFmtId="0" fontId="7" fillId="0" borderId="16" xfId="157" applyFont="1" applyFill="1" applyBorder="1" applyAlignment="1">
      <alignment horizontal="center" vertical="center" wrapText="1"/>
      <protection/>
    </xf>
    <xf numFmtId="0" fontId="7" fillId="0" borderId="15" xfId="149" applyFont="1" applyFill="1" applyBorder="1" applyAlignment="1">
      <alignment horizontal="center" vertical="center"/>
      <protection/>
    </xf>
    <xf numFmtId="0" fontId="7" fillId="0" borderId="17" xfId="157" applyFont="1" applyFill="1" applyBorder="1" applyAlignment="1">
      <alignment horizontal="center" vertical="center" wrapText="1"/>
      <protection/>
    </xf>
    <xf numFmtId="0" fontId="6" fillId="0" borderId="15" xfId="149" applyFont="1" applyFill="1" applyBorder="1" applyAlignment="1">
      <alignment horizontal="left" vertical="center"/>
      <protection/>
    </xf>
    <xf numFmtId="180" fontId="7" fillId="0" borderId="15" xfId="149" applyNumberFormat="1" applyFont="1" applyFill="1" applyBorder="1" applyAlignment="1">
      <alignment horizontal="center" vertical="center"/>
      <protection/>
    </xf>
    <xf numFmtId="181" fontId="7" fillId="0" borderId="15" xfId="149" applyNumberFormat="1" applyFont="1" applyFill="1" applyBorder="1" applyAlignment="1">
      <alignment horizontal="center" vertical="center"/>
      <protection/>
    </xf>
    <xf numFmtId="179" fontId="6" fillId="0" borderId="15" xfId="145" applyNumberFormat="1" applyFont="1" applyFill="1" applyBorder="1" applyAlignment="1">
      <alignment horizontal="center" vertical="center"/>
      <protection/>
    </xf>
    <xf numFmtId="0" fontId="7" fillId="0" borderId="16" xfId="149" applyFont="1" applyFill="1" applyBorder="1" applyAlignment="1">
      <alignment horizontal="left" vertical="center"/>
      <protection/>
    </xf>
    <xf numFmtId="180" fontId="7" fillId="0" borderId="13" xfId="149" applyNumberFormat="1" applyFont="1" applyFill="1" applyBorder="1" applyAlignment="1">
      <alignment horizontal="center" vertical="center"/>
      <protection/>
    </xf>
    <xf numFmtId="0" fontId="6" fillId="0" borderId="15" xfId="149" applyFont="1" applyFill="1" applyBorder="1" applyAlignment="1">
      <alignment horizontal="left" vertical="center" indent="1"/>
      <protection/>
    </xf>
    <xf numFmtId="0" fontId="7" fillId="0" borderId="18" xfId="149" applyFont="1" applyFill="1" applyBorder="1" applyAlignment="1">
      <alignment horizontal="left" vertical="center"/>
      <protection/>
    </xf>
    <xf numFmtId="180" fontId="0" fillId="0" borderId="13" xfId="0" applyNumberFormat="1" applyFont="1" applyFill="1" applyBorder="1" applyAlignment="1">
      <alignment horizontal="center" vertical="center"/>
    </xf>
    <xf numFmtId="0" fontId="0" fillId="0" borderId="0" xfId="106" applyFont="1" applyFill="1" applyBorder="1" applyAlignment="1">
      <alignment vertical="center"/>
      <protection/>
    </xf>
    <xf numFmtId="0" fontId="6" fillId="0" borderId="19" xfId="149" applyFont="1" applyFill="1" applyBorder="1" applyAlignment="1">
      <alignment horizontal="left" vertical="center"/>
      <protection/>
    </xf>
    <xf numFmtId="180" fontId="7" fillId="0" borderId="20" xfId="149" applyNumberFormat="1" applyFont="1" applyFill="1" applyBorder="1" applyAlignment="1">
      <alignment horizontal="center" vertical="center"/>
      <protection/>
    </xf>
    <xf numFmtId="181" fontId="7" fillId="0" borderId="19" xfId="149" applyNumberFormat="1" applyFont="1" applyFill="1" applyBorder="1" applyAlignment="1">
      <alignment horizontal="center" vertical="center"/>
      <protection/>
    </xf>
    <xf numFmtId="0" fontId="6" fillId="0" borderId="13" xfId="149" applyFont="1" applyFill="1" applyBorder="1" applyAlignment="1">
      <alignment horizontal="right" vertical="center"/>
      <protection/>
    </xf>
    <xf numFmtId="3" fontId="7" fillId="0" borderId="13" xfId="149" applyNumberFormat="1" applyFont="1" applyFill="1" applyBorder="1" applyAlignment="1">
      <alignment horizontal="center" vertical="center"/>
      <protection/>
    </xf>
    <xf numFmtId="0" fontId="0" fillId="0" borderId="13" xfId="91" applyNumberFormat="1" applyFont="1" applyFill="1" applyBorder="1" applyAlignment="1" applyProtection="1">
      <alignment horizontal="left" vertical="center"/>
      <protection/>
    </xf>
    <xf numFmtId="180" fontId="0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13" xfId="149" applyFont="1" applyFill="1" applyBorder="1" applyAlignment="1">
      <alignment horizontal="left" vertical="center"/>
      <protection/>
    </xf>
    <xf numFmtId="0" fontId="0" fillId="0" borderId="20" xfId="91" applyNumberFormat="1" applyFont="1" applyFill="1" applyBorder="1" applyAlignment="1" applyProtection="1">
      <alignment horizontal="left" vertical="center"/>
      <protection/>
    </xf>
    <xf numFmtId="0" fontId="7" fillId="0" borderId="13" xfId="149" applyFont="1" applyFill="1" applyBorder="1" applyAlignment="1">
      <alignment horizontal="left" vertical="center"/>
      <protection/>
    </xf>
    <xf numFmtId="2" fontId="8" fillId="0" borderId="13" xfId="149" applyNumberFormat="1" applyFont="1" applyFill="1" applyBorder="1" applyAlignment="1">
      <alignment horizontal="left" vertical="center"/>
      <protection/>
    </xf>
    <xf numFmtId="181" fontId="7" fillId="0" borderId="13" xfId="149" applyNumberFormat="1" applyFont="1" applyFill="1" applyBorder="1" applyAlignment="1">
      <alignment horizontal="center" vertical="center"/>
      <protection/>
    </xf>
    <xf numFmtId="0" fontId="0" fillId="0" borderId="13" xfId="0" applyFont="1" applyFill="1" applyBorder="1" applyAlignment="1">
      <alignment vertical="center"/>
    </xf>
    <xf numFmtId="3" fontId="0" fillId="0" borderId="13" xfId="0" applyNumberFormat="1" applyFont="1" applyFill="1" applyBorder="1" applyAlignment="1">
      <alignment vertical="center"/>
    </xf>
    <xf numFmtId="0" fontId="8" fillId="0" borderId="13" xfId="149" applyFont="1" applyFill="1" applyBorder="1" applyAlignment="1">
      <alignment horizontal="center" vertical="center"/>
      <protection/>
    </xf>
    <xf numFmtId="0" fontId="9" fillId="0" borderId="13" xfId="149" applyFont="1" applyFill="1" applyBorder="1" applyAlignment="1">
      <alignment horizontal="center" vertical="center"/>
      <protection/>
    </xf>
    <xf numFmtId="180" fontId="9" fillId="0" borderId="13" xfId="149" applyNumberFormat="1" applyFont="1" applyFill="1" applyBorder="1" applyAlignment="1">
      <alignment horizontal="center" vertical="center"/>
      <protection/>
    </xf>
    <xf numFmtId="3" fontId="9" fillId="0" borderId="13" xfId="149" applyNumberFormat="1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>
      <alignment vertical="center"/>
    </xf>
    <xf numFmtId="0" fontId="6" fillId="0" borderId="13" xfId="149" applyFont="1" applyFill="1" applyBorder="1" applyAlignment="1">
      <alignment horizontal="center" vertical="center" wrapText="1"/>
      <protection/>
    </xf>
    <xf numFmtId="179" fontId="6" fillId="0" borderId="13" xfId="149" applyNumberFormat="1" applyFont="1" applyFill="1" applyBorder="1" applyAlignment="1">
      <alignment horizontal="center" vertical="center" wrapText="1"/>
      <protection/>
    </xf>
    <xf numFmtId="0" fontId="6" fillId="0" borderId="20" xfId="149" applyFont="1" applyFill="1" applyBorder="1" applyAlignment="1">
      <alignment horizontal="center" vertical="center" wrapText="1"/>
      <protection/>
    </xf>
    <xf numFmtId="179" fontId="7" fillId="0" borderId="13" xfId="149" applyNumberFormat="1" applyFont="1" applyFill="1" applyBorder="1" applyAlignment="1">
      <alignment horizontal="center" vertical="center"/>
      <protection/>
    </xf>
    <xf numFmtId="181" fontId="0" fillId="0" borderId="13" xfId="0" applyNumberFormat="1" applyFont="1" applyFill="1" applyBorder="1" applyAlignment="1">
      <alignment horizontal="center" vertical="center"/>
    </xf>
    <xf numFmtId="182" fontId="0" fillId="0" borderId="13" xfId="0" applyNumberFormat="1" applyFont="1" applyFill="1" applyBorder="1" applyAlignment="1">
      <alignment horizontal="center" vertical="center"/>
    </xf>
    <xf numFmtId="181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80" fontId="0" fillId="0" borderId="0" xfId="0" applyNumberFormat="1" applyFont="1" applyFill="1" applyBorder="1" applyAlignment="1">
      <alignment vertical="center"/>
    </xf>
    <xf numFmtId="181" fontId="0" fillId="0" borderId="0" xfId="0" applyNumberFormat="1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0" fontId="0" fillId="0" borderId="0" xfId="152" applyFont="1" applyFill="1" applyBorder="1" applyAlignment="1">
      <alignment vertical="center"/>
      <protection/>
    </xf>
    <xf numFmtId="0" fontId="11" fillId="0" borderId="0" xfId="152" applyFont="1" applyFill="1" applyBorder="1" applyAlignment="1">
      <alignment horizontal="center" vertical="center"/>
      <protection/>
    </xf>
    <xf numFmtId="0" fontId="7" fillId="0" borderId="0" xfId="152" applyFont="1" applyFill="1" applyBorder="1" applyAlignment="1">
      <alignment vertical="center"/>
      <protection/>
    </xf>
    <xf numFmtId="182" fontId="7" fillId="0" borderId="0" xfId="152" applyNumberFormat="1" applyFont="1" applyFill="1" applyBorder="1" applyAlignment="1">
      <alignment horizontal="left" vertical="center"/>
      <protection/>
    </xf>
    <xf numFmtId="0" fontId="7" fillId="0" borderId="0" xfId="152" applyFont="1" applyFill="1" applyBorder="1" applyAlignment="1">
      <alignment horizontal="left" vertical="center"/>
      <protection/>
    </xf>
    <xf numFmtId="183" fontId="7" fillId="0" borderId="0" xfId="152" applyNumberFormat="1" applyFont="1" applyFill="1" applyBorder="1" applyAlignment="1">
      <alignment horizontal="center" vertical="center"/>
      <protection/>
    </xf>
    <xf numFmtId="181" fontId="7" fillId="0" borderId="0" xfId="152" applyNumberFormat="1" applyFont="1" applyFill="1" applyBorder="1" applyAlignment="1">
      <alignment vertical="center"/>
      <protection/>
    </xf>
    <xf numFmtId="0" fontId="9" fillId="0" borderId="21" xfId="157" applyFont="1" applyFill="1" applyBorder="1" applyAlignment="1">
      <alignment horizontal="center" vertical="center" wrapText="1"/>
      <protection/>
    </xf>
    <xf numFmtId="179" fontId="9" fillId="0" borderId="13" xfId="152" applyNumberFormat="1" applyFont="1" applyFill="1" applyBorder="1" applyAlignment="1">
      <alignment horizontal="center" vertical="center" wrapText="1"/>
      <protection/>
    </xf>
    <xf numFmtId="180" fontId="9" fillId="0" borderId="13" xfId="152" applyNumberFormat="1" applyFont="1" applyFill="1" applyBorder="1" applyAlignment="1">
      <alignment horizontal="center" vertical="center" wrapText="1"/>
      <protection/>
    </xf>
    <xf numFmtId="180" fontId="4" fillId="0" borderId="13" xfId="0" applyNumberFormat="1" applyFont="1" applyFill="1" applyBorder="1" applyAlignment="1">
      <alignment horizontal="center" vertical="center" wrapText="1"/>
    </xf>
    <xf numFmtId="0" fontId="7" fillId="0" borderId="16" xfId="157" applyFont="1" applyFill="1" applyBorder="1" applyAlignment="1">
      <alignment horizontal="center" vertical="center"/>
      <protection/>
    </xf>
    <xf numFmtId="179" fontId="7" fillId="0" borderId="22" xfId="152" applyNumberFormat="1" applyFont="1" applyFill="1" applyBorder="1" applyAlignment="1">
      <alignment horizontal="center" vertical="center" wrapText="1"/>
      <protection/>
    </xf>
    <xf numFmtId="180" fontId="4" fillId="0" borderId="13" xfId="0" applyNumberFormat="1" applyFont="1" applyFill="1" applyBorder="1" applyAlignment="1">
      <alignment horizontal="center" vertical="center"/>
    </xf>
    <xf numFmtId="179" fontId="0" fillId="0" borderId="13" xfId="0" applyNumberFormat="1" applyFont="1" applyFill="1" applyBorder="1" applyAlignment="1">
      <alignment horizontal="center" vertical="center"/>
    </xf>
    <xf numFmtId="181" fontId="7" fillId="0" borderId="13" xfId="152" applyNumberFormat="1" applyFont="1" applyFill="1" applyBorder="1" applyAlignment="1">
      <alignment horizontal="center" vertical="center" wrapText="1"/>
      <protection/>
    </xf>
    <xf numFmtId="0" fontId="7" fillId="0" borderId="13" xfId="152" applyFont="1" applyFill="1" applyBorder="1" applyAlignment="1">
      <alignment horizontal="justify" vertical="center" wrapText="1"/>
      <protection/>
    </xf>
    <xf numFmtId="180" fontId="7" fillId="0" borderId="13" xfId="152" applyNumberFormat="1" applyFont="1" applyFill="1" applyBorder="1" applyAlignment="1">
      <alignment horizontal="center" vertical="center"/>
      <protection/>
    </xf>
    <xf numFmtId="180" fontId="7" fillId="0" borderId="13" xfId="152" applyNumberFormat="1" applyFont="1" applyFill="1" applyBorder="1" applyAlignment="1">
      <alignment horizontal="center" vertical="center" wrapText="1"/>
      <protection/>
    </xf>
    <xf numFmtId="179" fontId="7" fillId="0" borderId="13" xfId="152" applyNumberFormat="1" applyFont="1" applyFill="1" applyBorder="1" applyAlignment="1">
      <alignment horizontal="center" vertical="center"/>
      <protection/>
    </xf>
    <xf numFmtId="181" fontId="7" fillId="0" borderId="13" xfId="152" applyNumberFormat="1" applyFont="1" applyFill="1" applyBorder="1" applyAlignment="1">
      <alignment vertical="center"/>
      <protection/>
    </xf>
    <xf numFmtId="0" fontId="7" fillId="0" borderId="13" xfId="152" applyFont="1" applyFill="1" applyBorder="1" applyAlignment="1">
      <alignment horizontal="left" vertical="center" wrapText="1"/>
      <protection/>
    </xf>
    <xf numFmtId="180" fontId="7" fillId="0" borderId="13" xfId="15" applyNumberFormat="1" applyFont="1" applyFill="1" applyBorder="1" applyAlignment="1" applyProtection="1">
      <alignment horizontal="center" vertical="center"/>
      <protection/>
    </xf>
    <xf numFmtId="180" fontId="9" fillId="0" borderId="13" xfId="152" applyNumberFormat="1" applyFont="1" applyFill="1" applyBorder="1" applyAlignment="1">
      <alignment horizontal="center" vertical="center"/>
      <protection/>
    </xf>
    <xf numFmtId="0" fontId="9" fillId="0" borderId="16" xfId="157" applyFont="1" applyFill="1" applyBorder="1" applyAlignment="1">
      <alignment horizontal="center" vertical="center"/>
      <protection/>
    </xf>
    <xf numFmtId="0" fontId="9" fillId="0" borderId="13" xfId="152" applyFont="1" applyFill="1" applyBorder="1" applyAlignment="1">
      <alignment horizontal="justify" vertical="center" wrapText="1"/>
      <protection/>
    </xf>
    <xf numFmtId="179" fontId="9" fillId="0" borderId="13" xfId="152" applyNumberFormat="1" applyFont="1" applyFill="1" applyBorder="1" applyAlignment="1">
      <alignment horizontal="center" vertical="center"/>
      <protection/>
    </xf>
    <xf numFmtId="180" fontId="9" fillId="0" borderId="13" xfId="15" applyNumberFormat="1" applyFont="1" applyFill="1" applyBorder="1" applyAlignment="1" applyProtection="1">
      <alignment horizontal="center" vertical="center"/>
      <protection/>
    </xf>
    <xf numFmtId="180" fontId="7" fillId="0" borderId="16" xfId="155" applyNumberFormat="1" applyFont="1" applyFill="1" applyBorder="1" applyAlignment="1">
      <alignment horizontal="center" vertical="center"/>
      <protection/>
    </xf>
    <xf numFmtId="0" fontId="9" fillId="0" borderId="17" xfId="157" applyFont="1" applyFill="1" applyBorder="1" applyAlignment="1">
      <alignment horizontal="center" vertical="center"/>
      <protection/>
    </xf>
    <xf numFmtId="180" fontId="7" fillId="0" borderId="13" xfId="155" applyNumberFormat="1" applyFont="1" applyFill="1" applyBorder="1" applyAlignment="1">
      <alignment horizontal="center" vertical="center"/>
      <protection/>
    </xf>
    <xf numFmtId="0" fontId="7" fillId="0" borderId="13" xfId="157" applyFont="1" applyFill="1" applyBorder="1" applyAlignment="1">
      <alignment horizontal="center" vertical="center"/>
      <protection/>
    </xf>
    <xf numFmtId="0" fontId="9" fillId="0" borderId="13" xfId="152" applyFont="1" applyFill="1" applyBorder="1" applyAlignment="1">
      <alignment vertical="center"/>
      <protection/>
    </xf>
    <xf numFmtId="180" fontId="9" fillId="0" borderId="13" xfId="152" applyNumberFormat="1" applyFont="1" applyFill="1" applyBorder="1" applyAlignment="1">
      <alignment horizontal="center" vertical="center" shrinkToFit="1"/>
      <protection/>
    </xf>
    <xf numFmtId="180" fontId="9" fillId="0" borderId="13" xfId="15" applyNumberFormat="1" applyFont="1" applyFill="1" applyBorder="1" applyAlignment="1" applyProtection="1">
      <alignment horizontal="center" vertical="center" shrinkToFit="1"/>
      <protection/>
    </xf>
    <xf numFmtId="179" fontId="9" fillId="0" borderId="13" xfId="152" applyNumberFormat="1" applyFont="1" applyFill="1" applyBorder="1" applyAlignment="1">
      <alignment horizontal="center" vertical="center" shrinkToFit="1"/>
      <protection/>
    </xf>
    <xf numFmtId="0" fontId="9" fillId="0" borderId="0" xfId="152" applyFont="1" applyFill="1" applyBorder="1" applyAlignment="1">
      <alignment vertical="center"/>
      <protection/>
    </xf>
    <xf numFmtId="182" fontId="9" fillId="0" borderId="0" xfId="152" applyNumberFormat="1" applyFont="1" applyFill="1" applyBorder="1" applyAlignment="1">
      <alignment horizontal="center" vertical="center"/>
      <protection/>
    </xf>
    <xf numFmtId="179" fontId="9" fillId="0" borderId="0" xfId="152" applyNumberFormat="1" applyFont="1" applyFill="1" applyBorder="1" applyAlignment="1">
      <alignment horizontal="center" vertical="center" wrapText="1"/>
      <protection/>
    </xf>
    <xf numFmtId="181" fontId="7" fillId="0" borderId="0" xfId="152" applyNumberFormat="1" applyFont="1" applyFill="1" applyBorder="1" applyAlignment="1">
      <alignment horizontal="center" vertical="center" wrapText="1"/>
      <protection/>
    </xf>
    <xf numFmtId="0" fontId="9" fillId="0" borderId="0" xfId="152" applyFont="1" applyFill="1" applyBorder="1" applyAlignment="1">
      <alignment horizontal="justify" vertical="center" wrapText="1"/>
      <protection/>
    </xf>
    <xf numFmtId="181" fontId="9" fillId="0" borderId="0" xfId="152" applyNumberFormat="1" applyFont="1" applyFill="1" applyBorder="1" applyAlignment="1">
      <alignment horizontal="center" vertical="center" wrapText="1"/>
      <protection/>
    </xf>
    <xf numFmtId="179" fontId="7" fillId="0" borderId="0" xfId="152" applyNumberFormat="1" applyFont="1" applyFill="1" applyBorder="1" applyAlignment="1">
      <alignment horizontal="right" vertical="center"/>
      <protection/>
    </xf>
    <xf numFmtId="180" fontId="7" fillId="0" borderId="23" xfId="152" applyNumberFormat="1" applyFont="1" applyFill="1" applyBorder="1" applyAlignment="1">
      <alignment horizontal="center" vertical="center"/>
      <protection/>
    </xf>
    <xf numFmtId="179" fontId="0" fillId="0" borderId="13" xfId="0" applyNumberFormat="1" applyFont="1" applyFill="1" applyBorder="1" applyAlignment="1">
      <alignment vertical="center"/>
    </xf>
    <xf numFmtId="180" fontId="7" fillId="0" borderId="22" xfId="152" applyNumberFormat="1" applyFont="1" applyFill="1" applyBorder="1" applyAlignment="1">
      <alignment horizontal="center" vertical="center"/>
      <protection/>
    </xf>
    <xf numFmtId="180" fontId="7" fillId="0" borderId="22" xfId="152" applyNumberFormat="1" applyFont="1" applyFill="1" applyBorder="1" applyAlignment="1">
      <alignment horizontal="center" vertical="center" wrapText="1"/>
      <protection/>
    </xf>
    <xf numFmtId="180" fontId="9" fillId="0" borderId="22" xfId="152" applyNumberFormat="1" applyFont="1" applyFill="1" applyBorder="1" applyAlignment="1">
      <alignment horizontal="center" vertical="center"/>
      <protection/>
    </xf>
    <xf numFmtId="181" fontId="4" fillId="0" borderId="0" xfId="0" applyNumberFormat="1" applyFont="1" applyFill="1" applyBorder="1" applyAlignment="1">
      <alignment vertical="center"/>
    </xf>
    <xf numFmtId="184" fontId="9" fillId="0" borderId="0" xfId="152" applyNumberFormat="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5" fillId="0" borderId="0" xfId="157" applyFont="1" applyFill="1" applyBorder="1" applyAlignment="1">
      <alignment horizontal="center" vertical="center"/>
      <protection/>
    </xf>
    <xf numFmtId="0" fontId="1" fillId="0" borderId="24" xfId="155" applyFont="1" applyFill="1" applyBorder="1" applyAlignment="1">
      <alignment horizontal="center" vertical="center"/>
      <protection/>
    </xf>
    <xf numFmtId="0" fontId="1" fillId="0" borderId="0" xfId="155" applyFont="1" applyFill="1" applyBorder="1" applyAlignment="1">
      <alignment horizontal="left" vertical="center"/>
      <protection/>
    </xf>
    <xf numFmtId="183" fontId="1" fillId="0" borderId="0" xfId="155" applyNumberFormat="1" applyFont="1" applyFill="1" applyBorder="1" applyAlignment="1">
      <alignment horizontal="center" vertical="center"/>
      <protection/>
    </xf>
    <xf numFmtId="0" fontId="1" fillId="0" borderId="0" xfId="155" applyFont="1" applyFill="1" applyBorder="1" applyAlignment="1">
      <alignment horizontal="center" vertical="center"/>
      <protection/>
    </xf>
    <xf numFmtId="0" fontId="1" fillId="0" borderId="17" xfId="157" applyFont="1" applyFill="1" applyBorder="1" applyAlignment="1">
      <alignment horizontal="center" vertical="center" wrapText="1"/>
      <protection/>
    </xf>
    <xf numFmtId="0" fontId="1" fillId="0" borderId="13" xfId="157" applyFont="1" applyFill="1" applyBorder="1" applyAlignment="1">
      <alignment horizontal="center" vertical="center"/>
      <protection/>
    </xf>
    <xf numFmtId="0" fontId="1" fillId="0" borderId="13" xfId="157" applyFont="1" applyFill="1" applyBorder="1" applyAlignment="1">
      <alignment horizontal="center" vertical="center" wrapText="1"/>
      <protection/>
    </xf>
    <xf numFmtId="0" fontId="1" fillId="0" borderId="25" xfId="157" applyFont="1" applyFill="1" applyBorder="1" applyAlignment="1">
      <alignment horizontal="center" vertical="center" wrapText="1"/>
      <protection/>
    </xf>
    <xf numFmtId="0" fontId="1" fillId="0" borderId="16" xfId="157" applyFont="1" applyFill="1" applyBorder="1" applyAlignment="1">
      <alignment horizontal="center" vertical="center"/>
      <protection/>
    </xf>
    <xf numFmtId="0" fontId="1" fillId="0" borderId="13" xfId="157" applyFont="1" applyFill="1" applyBorder="1" applyAlignment="1">
      <alignment horizontal="left" vertical="center"/>
      <protection/>
    </xf>
    <xf numFmtId="3" fontId="1" fillId="24" borderId="13" xfId="157" applyNumberFormat="1" applyFont="1" applyFill="1" applyBorder="1" applyAlignment="1">
      <alignment horizontal="center" vertical="center"/>
      <protection/>
    </xf>
    <xf numFmtId="185" fontId="1" fillId="0" borderId="13" xfId="157" applyNumberFormat="1" applyFont="1" applyFill="1" applyBorder="1" applyAlignment="1">
      <alignment horizontal="center" vertical="center"/>
      <protection/>
    </xf>
    <xf numFmtId="0" fontId="1" fillId="0" borderId="13" xfId="157" applyFont="1" applyFill="1" applyBorder="1" applyAlignment="1">
      <alignment horizontal="left" vertical="center" wrapText="1"/>
      <protection/>
    </xf>
    <xf numFmtId="3" fontId="1" fillId="0" borderId="13" xfId="157" applyNumberFormat="1" applyFont="1" applyFill="1" applyBorder="1" applyAlignment="1">
      <alignment horizontal="center" vertical="center"/>
      <protection/>
    </xf>
    <xf numFmtId="0" fontId="1" fillId="0" borderId="13" xfId="157" applyFont="1" applyFill="1" applyBorder="1" applyAlignment="1">
      <alignment horizontal="left" vertical="center" indent="1"/>
      <protection/>
    </xf>
    <xf numFmtId="0" fontId="1" fillId="0" borderId="13" xfId="157" applyFont="1" applyFill="1" applyBorder="1" applyAlignment="1">
      <alignment vertical="center"/>
      <protection/>
    </xf>
    <xf numFmtId="0" fontId="1" fillId="0" borderId="13" xfId="0" applyFont="1" applyFill="1" applyBorder="1" applyAlignment="1">
      <alignment vertical="center"/>
    </xf>
    <xf numFmtId="0" fontId="1" fillId="0" borderId="17" xfId="157" applyFont="1" applyFill="1" applyBorder="1" applyAlignment="1">
      <alignment horizontal="center" vertical="center"/>
      <protection/>
    </xf>
    <xf numFmtId="0" fontId="1" fillId="0" borderId="22" xfId="157" applyFont="1" applyFill="1" applyBorder="1" applyAlignment="1">
      <alignment horizontal="center" vertical="center"/>
      <protection/>
    </xf>
    <xf numFmtId="0" fontId="1" fillId="0" borderId="26" xfId="157" applyFont="1" applyFill="1" applyBorder="1" applyAlignment="1">
      <alignment horizontal="center" vertical="center"/>
      <protection/>
    </xf>
    <xf numFmtId="0" fontId="12" fillId="0" borderId="13" xfId="157" applyFont="1" applyFill="1" applyBorder="1" applyAlignment="1">
      <alignment horizontal="center" vertical="center"/>
      <protection/>
    </xf>
    <xf numFmtId="0" fontId="1" fillId="0" borderId="13" xfId="157" applyFont="1" applyFill="1" applyBorder="1" applyAlignment="1">
      <alignment/>
      <protection/>
    </xf>
    <xf numFmtId="0" fontId="1" fillId="24" borderId="13" xfId="157" applyFont="1" applyFill="1" applyBorder="1" applyAlignment="1">
      <alignment/>
      <protection/>
    </xf>
    <xf numFmtId="3" fontId="12" fillId="0" borderId="13" xfId="157" applyNumberFormat="1" applyFont="1" applyFill="1" applyBorder="1" applyAlignment="1">
      <alignment horizontal="center" vertical="center"/>
      <protection/>
    </xf>
    <xf numFmtId="0" fontId="13" fillId="0" borderId="0" xfId="0" applyFont="1" applyFill="1" applyBorder="1" applyAlignment="1">
      <alignment vertical="center"/>
    </xf>
    <xf numFmtId="0" fontId="1" fillId="0" borderId="0" xfId="155" applyFont="1" applyFill="1" applyBorder="1" applyAlignment="1">
      <alignment horizontal="right" vertical="center"/>
      <protection/>
    </xf>
    <xf numFmtId="0" fontId="1" fillId="0" borderId="13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vertical="center" wrapText="1"/>
    </xf>
    <xf numFmtId="0" fontId="1" fillId="24" borderId="13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5" fillId="0" borderId="0" xfId="155" applyFont="1" applyBorder="1" applyAlignment="1">
      <alignment horizontal="center" vertical="center"/>
      <protection/>
    </xf>
    <xf numFmtId="0" fontId="6" fillId="0" borderId="0" xfId="155" applyFont="1" applyFill="1" applyBorder="1" applyAlignment="1">
      <alignment vertical="center"/>
      <protection/>
    </xf>
    <xf numFmtId="0" fontId="16" fillId="0" borderId="27" xfId="155" applyFont="1" applyFill="1" applyBorder="1" applyAlignment="1">
      <alignment horizontal="right" vertical="center"/>
      <protection/>
    </xf>
    <xf numFmtId="0" fontId="17" fillId="0" borderId="27" xfId="0" applyFont="1" applyFill="1" applyBorder="1" applyAlignment="1">
      <alignment horizontal="right" vertical="center"/>
    </xf>
    <xf numFmtId="0" fontId="18" fillId="0" borderId="13" xfId="155" applyFont="1" applyFill="1" applyBorder="1" applyAlignment="1">
      <alignment horizontal="center" vertical="center" wrapText="1"/>
      <protection/>
    </xf>
    <xf numFmtId="0" fontId="18" fillId="0" borderId="13" xfId="155" applyFont="1" applyFill="1" applyBorder="1" applyAlignment="1">
      <alignment horizontal="center" vertical="center"/>
      <protection/>
    </xf>
    <xf numFmtId="180" fontId="18" fillId="0" borderId="13" xfId="155" applyNumberFormat="1" applyFont="1" applyFill="1" applyBorder="1" applyAlignment="1">
      <alignment horizontal="center" vertical="center" wrapText="1"/>
      <protection/>
    </xf>
    <xf numFmtId="180" fontId="19" fillId="0" borderId="13" xfId="155" applyNumberFormat="1" applyFont="1" applyFill="1" applyBorder="1" applyAlignment="1">
      <alignment horizontal="center" vertical="center" wrapText="1"/>
      <protection/>
    </xf>
    <xf numFmtId="0" fontId="20" fillId="0" borderId="13" xfId="155" applyFont="1" applyFill="1" applyBorder="1" applyAlignment="1">
      <alignment horizontal="center" vertical="center" wrapText="1"/>
      <protection/>
    </xf>
    <xf numFmtId="0" fontId="20" fillId="0" borderId="13" xfId="155" applyFont="1" applyFill="1" applyBorder="1" applyAlignment="1">
      <alignment horizontal="left" vertical="center"/>
      <protection/>
    </xf>
    <xf numFmtId="180" fontId="20" fillId="0" borderId="13" xfId="155" applyNumberFormat="1" applyFont="1" applyFill="1" applyBorder="1" applyAlignment="1">
      <alignment horizontal="center" vertical="center" wrapText="1"/>
      <protection/>
    </xf>
    <xf numFmtId="180" fontId="20" fillId="0" borderId="13" xfId="68" applyNumberFormat="1" applyFont="1" applyFill="1" applyBorder="1" applyAlignment="1">
      <alignment horizontal="center" vertical="center"/>
      <protection/>
    </xf>
    <xf numFmtId="180" fontId="20" fillId="0" borderId="13" xfId="155" applyNumberFormat="1" applyFont="1" applyFill="1" applyBorder="1" applyAlignment="1">
      <alignment horizontal="center" vertical="center"/>
      <protection/>
    </xf>
    <xf numFmtId="0" fontId="17" fillId="0" borderId="13" xfId="155" applyFont="1" applyFill="1" applyBorder="1" applyAlignment="1">
      <alignment horizontal="left" vertical="center"/>
      <protection/>
    </xf>
    <xf numFmtId="180" fontId="17" fillId="0" borderId="13" xfId="155" applyNumberFormat="1" applyFont="1" applyFill="1" applyBorder="1" applyAlignment="1">
      <alignment horizontal="center" vertical="center"/>
      <protection/>
    </xf>
    <xf numFmtId="184" fontId="21" fillId="0" borderId="13" xfId="195" applyNumberFormat="1" applyFont="1" applyFill="1" applyBorder="1" applyAlignment="1">
      <alignment horizontal="center" vertical="center" shrinkToFit="1"/>
      <protection/>
    </xf>
    <xf numFmtId="0" fontId="21" fillId="0" borderId="13" xfId="195" applyFont="1" applyFill="1" applyBorder="1" applyAlignment="1">
      <alignment horizontal="center" vertical="center" shrinkToFit="1"/>
      <protection/>
    </xf>
    <xf numFmtId="180" fontId="17" fillId="0" borderId="13" xfId="155" applyNumberFormat="1" applyFont="1" applyFill="1" applyBorder="1" applyAlignment="1" applyProtection="1">
      <alignment horizontal="center" vertical="center"/>
      <protection locked="0"/>
    </xf>
    <xf numFmtId="180" fontId="17" fillId="0" borderId="13" xfId="68" applyNumberFormat="1" applyFont="1" applyFill="1" applyBorder="1" applyAlignment="1">
      <alignment horizontal="center"/>
      <protection/>
    </xf>
    <xf numFmtId="180" fontId="17" fillId="0" borderId="13" xfId="68" applyNumberFormat="1" applyFont="1" applyFill="1" applyBorder="1" applyAlignment="1">
      <alignment horizontal="center" vertical="center"/>
      <protection/>
    </xf>
    <xf numFmtId="180" fontId="17" fillId="0" borderId="13" xfId="155" applyNumberFormat="1" applyFont="1" applyFill="1" applyBorder="1" applyAlignment="1">
      <alignment horizontal="center"/>
      <protection/>
    </xf>
    <xf numFmtId="180" fontId="17" fillId="0" borderId="13" xfId="0" applyNumberFormat="1" applyFont="1" applyFill="1" applyBorder="1" applyAlignment="1">
      <alignment horizontal="center" vertical="center"/>
    </xf>
    <xf numFmtId="180" fontId="20" fillId="0" borderId="13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center"/>
    </xf>
    <xf numFmtId="180" fontId="4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15" fillId="0" borderId="0" xfId="149" applyFont="1" applyFill="1" applyBorder="1" applyAlignment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28" xfId="149" applyFont="1" applyFill="1" applyBorder="1" applyAlignment="1">
      <alignment horizontal="left" vertical="center"/>
      <protection/>
    </xf>
    <xf numFmtId="2" fontId="6" fillId="0" borderId="0" xfId="149" applyNumberFormat="1" applyFont="1" applyFill="1" applyBorder="1" applyAlignment="1">
      <alignment horizontal="left" vertical="center"/>
      <protection/>
    </xf>
    <xf numFmtId="0" fontId="0" fillId="0" borderId="0" xfId="0" applyFont="1" applyFill="1" applyBorder="1" applyAlignment="1">
      <alignment horizontal="center" vertical="center"/>
    </xf>
    <xf numFmtId="31" fontId="6" fillId="0" borderId="0" xfId="149" applyNumberFormat="1" applyFont="1" applyFill="1" applyBorder="1" applyAlignment="1">
      <alignment horizontal="center" vertical="center"/>
      <protection/>
    </xf>
    <xf numFmtId="0" fontId="6" fillId="0" borderId="16" xfId="149" applyFont="1" applyFill="1" applyBorder="1" applyAlignment="1">
      <alignment horizontal="center" vertical="center" wrapText="1"/>
      <protection/>
    </xf>
    <xf numFmtId="0" fontId="6" fillId="0" borderId="13" xfId="149" applyFont="1" applyFill="1" applyBorder="1" applyAlignment="1">
      <alignment horizontal="center" vertical="center"/>
      <protection/>
    </xf>
    <xf numFmtId="0" fontId="6" fillId="0" borderId="16" xfId="149" applyFont="1" applyFill="1" applyBorder="1" applyAlignment="1">
      <alignment horizontal="center" vertical="center"/>
      <protection/>
    </xf>
    <xf numFmtId="0" fontId="7" fillId="0" borderId="13" xfId="149" applyFont="1" applyFill="1" applyBorder="1" applyAlignment="1">
      <alignment horizontal="center" vertical="center"/>
      <protection/>
    </xf>
    <xf numFmtId="180" fontId="23" fillId="0" borderId="29" xfId="0" applyNumberFormat="1" applyFont="1" applyFill="1" applyBorder="1" applyAlignment="1">
      <alignment horizontal="center" vertical="center"/>
    </xf>
    <xf numFmtId="179" fontId="6" fillId="0" borderId="13" xfId="145" applyNumberFormat="1" applyFont="1" applyFill="1" applyBorder="1" applyAlignment="1">
      <alignment horizontal="center" vertical="center"/>
      <protection/>
    </xf>
    <xf numFmtId="180" fontId="23" fillId="0" borderId="15" xfId="0" applyNumberFormat="1" applyFont="1" applyFill="1" applyBorder="1" applyAlignment="1">
      <alignment horizontal="center" vertical="center"/>
    </xf>
    <xf numFmtId="0" fontId="6" fillId="0" borderId="13" xfId="149" applyFont="1" applyFill="1" applyBorder="1" applyAlignment="1">
      <alignment horizontal="left" vertical="center" indent="1"/>
      <protection/>
    </xf>
    <xf numFmtId="180" fontId="24" fillId="0" borderId="29" xfId="0" applyNumberFormat="1" applyFont="1" applyFill="1" applyBorder="1" applyAlignment="1">
      <alignment horizontal="center" vertical="center"/>
    </xf>
    <xf numFmtId="180" fontId="24" fillId="0" borderId="15" xfId="0" applyNumberFormat="1" applyFont="1" applyFill="1" applyBorder="1" applyAlignment="1">
      <alignment horizontal="center" vertical="center"/>
    </xf>
    <xf numFmtId="180" fontId="24" fillId="0" borderId="30" xfId="0" applyNumberFormat="1" applyFont="1" applyFill="1" applyBorder="1" applyAlignment="1">
      <alignment horizontal="center" vertical="center"/>
    </xf>
    <xf numFmtId="180" fontId="24" fillId="0" borderId="31" xfId="0" applyNumberFormat="1" applyFont="1" applyFill="1" applyBorder="1" applyAlignment="1">
      <alignment horizontal="center" vertical="center"/>
    </xf>
    <xf numFmtId="180" fontId="24" fillId="0" borderId="13" xfId="0" applyNumberFormat="1" applyFont="1" applyFill="1" applyBorder="1" applyAlignment="1">
      <alignment horizontal="center" vertical="center"/>
    </xf>
    <xf numFmtId="0" fontId="25" fillId="0" borderId="13" xfId="149" applyFont="1" applyFill="1" applyBorder="1" applyAlignment="1">
      <alignment/>
      <protection/>
    </xf>
    <xf numFmtId="180" fontId="25" fillId="0" borderId="13" xfId="149" applyNumberFormat="1" applyFont="1" applyFill="1" applyBorder="1" applyAlignment="1">
      <alignment horizontal="center"/>
      <protection/>
    </xf>
    <xf numFmtId="0" fontId="6" fillId="0" borderId="20" xfId="149" applyFont="1" applyFill="1" applyBorder="1" applyAlignment="1">
      <alignment horizontal="left" vertical="center"/>
      <protection/>
    </xf>
    <xf numFmtId="0" fontId="11" fillId="0" borderId="0" xfId="149" applyFont="1" applyFill="1" applyBorder="1" applyAlignment="1">
      <alignment horizontal="center" vertical="center"/>
      <protection/>
    </xf>
    <xf numFmtId="182" fontId="7" fillId="0" borderId="0" xfId="152" applyNumberFormat="1" applyFont="1" applyFill="1" applyBorder="1" applyAlignment="1">
      <alignment horizontal="right" vertical="center"/>
      <protection/>
    </xf>
    <xf numFmtId="0" fontId="7" fillId="0" borderId="0" xfId="152" applyFont="1" applyFill="1" applyBorder="1" applyAlignment="1">
      <alignment horizontal="right" vertical="center"/>
      <protection/>
    </xf>
    <xf numFmtId="180" fontId="7" fillId="0" borderId="16" xfId="149" applyNumberFormat="1" applyFont="1" applyFill="1" applyBorder="1" applyAlignment="1">
      <alignment horizontal="center" vertical="center"/>
      <protection/>
    </xf>
    <xf numFmtId="180" fontId="7" fillId="0" borderId="17" xfId="149" applyNumberFormat="1" applyFont="1" applyFill="1" applyBorder="1" applyAlignment="1">
      <alignment horizontal="center" vertical="center"/>
      <protection/>
    </xf>
    <xf numFmtId="180" fontId="0" fillId="0" borderId="13" xfId="91" applyNumberFormat="1" applyFill="1" applyBorder="1" applyAlignment="1" applyProtection="1">
      <alignment horizontal="center" vertical="center"/>
      <protection/>
    </xf>
    <xf numFmtId="182" fontId="0" fillId="0" borderId="0" xfId="0" applyNumberFormat="1" applyFont="1" applyFill="1" applyBorder="1" applyAlignment="1">
      <alignment vertical="center"/>
    </xf>
    <xf numFmtId="0" fontId="7" fillId="0" borderId="21" xfId="157" applyFont="1" applyFill="1" applyBorder="1" applyAlignment="1">
      <alignment horizontal="center" vertical="center" wrapText="1"/>
      <protection/>
    </xf>
    <xf numFmtId="179" fontId="7" fillId="0" borderId="13" xfId="152" applyNumberFormat="1" applyFont="1" applyFill="1" applyBorder="1" applyAlignment="1">
      <alignment horizontal="center" vertical="center" wrapText="1"/>
      <protection/>
    </xf>
    <xf numFmtId="182" fontId="0" fillId="0" borderId="13" xfId="0" applyNumberFormat="1" applyFont="1" applyFill="1" applyBorder="1" applyAlignment="1">
      <alignment vertical="center" wrapText="1"/>
    </xf>
    <xf numFmtId="180" fontId="7" fillId="0" borderId="32" xfId="0" applyNumberFormat="1" applyFont="1" applyFill="1" applyBorder="1" applyAlignment="1">
      <alignment horizontal="center" vertical="center"/>
    </xf>
    <xf numFmtId="180" fontId="7" fillId="0" borderId="32" xfId="0" applyNumberFormat="1" applyFont="1" applyFill="1" applyBorder="1" applyAlignment="1">
      <alignment horizontal="center" vertical="center" wrapText="1"/>
    </xf>
    <xf numFmtId="180" fontId="9" fillId="0" borderId="13" xfId="0" applyNumberFormat="1" applyFont="1" applyFill="1" applyBorder="1" applyAlignment="1">
      <alignment horizontal="center" vertical="center"/>
    </xf>
    <xf numFmtId="180" fontId="9" fillId="0" borderId="32" xfId="0" applyNumberFormat="1" applyFont="1" applyFill="1" applyBorder="1" applyAlignment="1">
      <alignment horizontal="center" vertical="center"/>
    </xf>
    <xf numFmtId="0" fontId="9" fillId="0" borderId="13" xfId="152" applyFont="1" applyFill="1" applyBorder="1" applyAlignment="1">
      <alignment horizontal="left" vertical="center" wrapText="1"/>
      <protection/>
    </xf>
    <xf numFmtId="180" fontId="7" fillId="0" borderId="22" xfId="0" applyNumberFormat="1" applyFont="1" applyFill="1" applyBorder="1" applyAlignment="1">
      <alignment horizontal="center" vertical="center" wrapText="1"/>
    </xf>
    <xf numFmtId="0" fontId="7" fillId="0" borderId="17" xfId="157" applyFont="1" applyFill="1" applyBorder="1" applyAlignment="1">
      <alignment horizontal="center" vertical="center"/>
      <protection/>
    </xf>
    <xf numFmtId="0" fontId="7" fillId="0" borderId="13" xfId="152" applyFont="1" applyFill="1" applyBorder="1" applyAlignment="1">
      <alignment vertical="center"/>
      <protection/>
    </xf>
    <xf numFmtId="180" fontId="9" fillId="0" borderId="32" xfId="0" applyNumberFormat="1" applyFont="1" applyFill="1" applyBorder="1" applyAlignment="1">
      <alignment horizontal="center" vertical="center" shrinkToFit="1"/>
    </xf>
    <xf numFmtId="180" fontId="9" fillId="0" borderId="23" xfId="0" applyNumberFormat="1" applyFont="1" applyFill="1" applyBorder="1" applyAlignment="1">
      <alignment horizontal="center" vertical="center" wrapText="1"/>
    </xf>
    <xf numFmtId="180" fontId="9" fillId="0" borderId="22" xfId="152" applyNumberFormat="1" applyFont="1" applyFill="1" applyBorder="1" applyAlignment="1">
      <alignment horizontal="center" vertical="center" wrapText="1"/>
      <protection/>
    </xf>
    <xf numFmtId="182" fontId="7" fillId="0" borderId="0" xfId="152" applyNumberFormat="1" applyFont="1" applyFill="1" applyBorder="1" applyAlignment="1">
      <alignment horizontal="right" vertical="center"/>
      <protection/>
    </xf>
    <xf numFmtId="0" fontId="7" fillId="0" borderId="0" xfId="152" applyFont="1" applyFill="1" applyBorder="1" applyAlignment="1">
      <alignment horizontal="right" vertical="center"/>
      <protection/>
    </xf>
    <xf numFmtId="184" fontId="7" fillId="0" borderId="13" xfId="152" applyNumberFormat="1" applyFont="1" applyFill="1" applyBorder="1" applyAlignment="1">
      <alignment horizontal="center" vertical="center"/>
      <protection/>
    </xf>
    <xf numFmtId="180" fontId="0" fillId="0" borderId="13" xfId="0" applyNumberFormat="1" applyFont="1" applyFill="1" applyBorder="1" applyAlignment="1">
      <alignment vertical="center"/>
    </xf>
    <xf numFmtId="0" fontId="15" fillId="0" borderId="0" xfId="157" applyFont="1" applyFill="1" applyBorder="1" applyAlignment="1">
      <alignment horizontal="center" vertical="center"/>
      <protection/>
    </xf>
    <xf numFmtId="0" fontId="6" fillId="0" borderId="24" xfId="155" applyFont="1" applyFill="1" applyBorder="1" applyAlignment="1">
      <alignment horizontal="center" vertical="center"/>
      <protection/>
    </xf>
    <xf numFmtId="0" fontId="6" fillId="0" borderId="24" xfId="155" applyFont="1" applyFill="1" applyBorder="1" applyAlignment="1">
      <alignment horizontal="left" vertical="center"/>
      <protection/>
    </xf>
    <xf numFmtId="183" fontId="6" fillId="0" borderId="24" xfId="155" applyNumberFormat="1" applyFont="1" applyFill="1" applyBorder="1" applyAlignment="1">
      <alignment horizontal="center" vertical="center"/>
      <protection/>
    </xf>
    <xf numFmtId="0" fontId="7" fillId="0" borderId="19" xfId="157" applyFont="1" applyFill="1" applyBorder="1" applyAlignment="1">
      <alignment horizontal="center" vertical="center" wrapText="1"/>
      <protection/>
    </xf>
    <xf numFmtId="0" fontId="7" fillId="0" borderId="19" xfId="157" applyFont="1" applyFill="1" applyBorder="1" applyAlignment="1">
      <alignment horizontal="center" vertical="center"/>
      <protection/>
    </xf>
    <xf numFmtId="0" fontId="0" fillId="0" borderId="33" xfId="0" applyFont="1" applyFill="1" applyBorder="1" applyAlignment="1">
      <alignment vertical="center"/>
    </xf>
    <xf numFmtId="0" fontId="7" fillId="0" borderId="33" xfId="157" applyFont="1" applyFill="1" applyBorder="1" applyAlignment="1">
      <alignment horizontal="center" vertical="center"/>
      <protection/>
    </xf>
    <xf numFmtId="0" fontId="0" fillId="0" borderId="33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vertical="center"/>
    </xf>
    <xf numFmtId="0" fontId="7" fillId="0" borderId="14" xfId="157" applyFont="1" applyFill="1" applyBorder="1" applyAlignment="1">
      <alignment horizontal="center" vertical="center"/>
      <protection/>
    </xf>
    <xf numFmtId="0" fontId="7" fillId="0" borderId="15" xfId="157" applyFont="1" applyFill="1" applyBorder="1" applyAlignment="1">
      <alignment horizontal="center" vertical="center"/>
      <protection/>
    </xf>
    <xf numFmtId="0" fontId="7" fillId="0" borderId="16" xfId="157" applyFont="1" applyFill="1" applyBorder="1" applyAlignment="1">
      <alignment horizontal="left" vertical="center"/>
      <protection/>
    </xf>
    <xf numFmtId="3" fontId="7" fillId="0" borderId="13" xfId="157" applyNumberFormat="1" applyFont="1" applyFill="1" applyBorder="1" applyAlignment="1">
      <alignment horizontal="center" vertical="center"/>
      <protection/>
    </xf>
    <xf numFmtId="185" fontId="7" fillId="0" borderId="13" xfId="157" applyNumberFormat="1" applyFont="1" applyFill="1" applyBorder="1" applyAlignment="1">
      <alignment horizontal="center" vertical="center"/>
      <protection/>
    </xf>
    <xf numFmtId="0" fontId="7" fillId="0" borderId="13" xfId="157" applyFont="1" applyFill="1" applyBorder="1" applyAlignment="1">
      <alignment horizontal="left" vertical="center"/>
      <protection/>
    </xf>
    <xf numFmtId="0" fontId="7" fillId="0" borderId="16" xfId="157" applyFont="1" applyFill="1" applyBorder="1" applyAlignment="1">
      <alignment horizontal="left" vertical="center" indent="1"/>
      <protection/>
    </xf>
    <xf numFmtId="3" fontId="6" fillId="0" borderId="15" xfId="0" applyNumberFormat="1" applyFont="1" applyFill="1" applyBorder="1" applyAlignment="1">
      <alignment horizontal="center" vertical="center" wrapText="1"/>
    </xf>
    <xf numFmtId="0" fontId="9" fillId="0" borderId="13" xfId="157" applyFont="1" applyFill="1" applyBorder="1" applyAlignment="1">
      <alignment horizontal="center" vertical="center"/>
      <protection/>
    </xf>
    <xf numFmtId="3" fontId="9" fillId="0" borderId="13" xfId="157" applyNumberFormat="1" applyFont="1" applyFill="1" applyBorder="1" applyAlignment="1">
      <alignment horizontal="center" vertical="center"/>
      <protection/>
    </xf>
    <xf numFmtId="0" fontId="7" fillId="0" borderId="17" xfId="157" applyFont="1" applyFill="1" applyBorder="1" applyAlignment="1">
      <alignment horizontal="left" vertical="center"/>
      <protection/>
    </xf>
    <xf numFmtId="0" fontId="9" fillId="0" borderId="34" xfId="157" applyFont="1" applyFill="1" applyBorder="1" applyAlignment="1">
      <alignment horizontal="center" vertical="center"/>
      <protection/>
    </xf>
    <xf numFmtId="185" fontId="9" fillId="0" borderId="13" xfId="157" applyNumberFormat="1" applyFont="1" applyFill="1" applyBorder="1" applyAlignment="1">
      <alignment horizontal="center" vertical="center"/>
      <protection/>
    </xf>
    <xf numFmtId="3" fontId="8" fillId="0" borderId="15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 vertical="center"/>
    </xf>
    <xf numFmtId="0" fontId="6" fillId="0" borderId="27" xfId="155" applyFont="1" applyFill="1" applyBorder="1" applyAlignment="1">
      <alignment horizontal="right" vertical="center"/>
      <protection/>
    </xf>
    <xf numFmtId="0" fontId="7" fillId="0" borderId="27" xfId="155" applyFont="1" applyFill="1" applyBorder="1" applyAlignment="1">
      <alignment horizontal="right" vertical="center"/>
      <protection/>
    </xf>
    <xf numFmtId="0" fontId="14" fillId="0" borderId="0" xfId="0" applyFont="1" applyAlignment="1">
      <alignment vertical="center"/>
    </xf>
    <xf numFmtId="0" fontId="15" fillId="0" borderId="0" xfId="155" applyFont="1" applyAlignment="1">
      <alignment horizontal="center" vertical="center"/>
      <protection/>
    </xf>
    <xf numFmtId="0" fontId="6" fillId="0" borderId="0" xfId="155" applyFont="1" applyBorder="1" applyAlignment="1">
      <alignment vertical="center"/>
      <protection/>
    </xf>
    <xf numFmtId="0" fontId="16" fillId="0" borderId="35" xfId="155" applyFont="1" applyBorder="1" applyAlignment="1">
      <alignment horizontal="right" vertical="center"/>
      <protection/>
    </xf>
    <xf numFmtId="0" fontId="17" fillId="0" borderId="35" xfId="0" applyFont="1" applyBorder="1" applyAlignment="1">
      <alignment horizontal="right" vertical="center"/>
    </xf>
    <xf numFmtId="0" fontId="18" fillId="0" borderId="13" xfId="155" applyFont="1" applyBorder="1" applyAlignment="1">
      <alignment horizontal="center" vertical="center" wrapText="1"/>
      <protection/>
    </xf>
    <xf numFmtId="0" fontId="20" fillId="0" borderId="13" xfId="155" applyFont="1" applyFill="1" applyBorder="1" applyAlignment="1">
      <alignment vertical="center"/>
      <protection/>
    </xf>
    <xf numFmtId="3" fontId="20" fillId="0" borderId="13" xfId="163" applyNumberFormat="1" applyFont="1" applyFill="1" applyBorder="1" applyAlignment="1">
      <alignment horizontal="center" vertical="center"/>
      <protection/>
    </xf>
    <xf numFmtId="180" fontId="4" fillId="0" borderId="13" xfId="0" applyNumberFormat="1" applyFont="1" applyBorder="1" applyAlignment="1">
      <alignment horizontal="center" vertical="center"/>
    </xf>
    <xf numFmtId="0" fontId="17" fillId="0" borderId="13" xfId="155" applyFont="1" applyFill="1" applyBorder="1" applyAlignment="1">
      <alignment horizontal="center" vertical="center" wrapText="1"/>
      <protection/>
    </xf>
    <xf numFmtId="0" fontId="17" fillId="0" borderId="13" xfId="155" applyFont="1" applyFill="1" applyBorder="1" applyAlignment="1">
      <alignment vertical="center"/>
      <protection/>
    </xf>
    <xf numFmtId="180" fontId="0" fillId="0" borderId="13" xfId="0" applyNumberFormat="1" applyFont="1" applyBorder="1" applyAlignment="1">
      <alignment horizontal="center" vertical="center"/>
    </xf>
    <xf numFmtId="180" fontId="17" fillId="0" borderId="13" xfId="155" applyNumberFormat="1" applyFont="1" applyBorder="1" applyAlignment="1">
      <alignment horizontal="center" vertical="center"/>
      <protection/>
    </xf>
    <xf numFmtId="180" fontId="17" fillId="0" borderId="13" xfId="0" applyNumberFormat="1" applyFont="1" applyBorder="1" applyAlignment="1">
      <alignment horizontal="center" vertical="center"/>
    </xf>
    <xf numFmtId="180" fontId="20" fillId="0" borderId="13" xfId="0" applyNumberFormat="1" applyFont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179" fontId="0" fillId="0" borderId="0" xfId="0" applyNumberFormat="1" applyFont="1" applyAlignment="1">
      <alignment vertical="center"/>
    </xf>
    <xf numFmtId="180" fontId="4" fillId="0" borderId="0" xfId="0" applyNumberFormat="1" applyFont="1" applyAlignment="1">
      <alignment vertical="center"/>
    </xf>
    <xf numFmtId="180" fontId="0" fillId="0" borderId="0" xfId="0" applyNumberFormat="1" applyFont="1" applyAlignment="1">
      <alignment vertical="center"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1" fillId="0" borderId="0" xfId="0" applyNumberFormat="1" applyFont="1" applyFill="1" applyBorder="1" applyAlignment="1" applyProtection="1">
      <alignment horizontal="right" vertical="center"/>
      <protection/>
    </xf>
    <xf numFmtId="179" fontId="28" fillId="0" borderId="36" xfId="0" applyNumberFormat="1" applyFont="1" applyFill="1" applyBorder="1" applyAlignment="1" applyProtection="1">
      <alignment horizontal="center" vertical="center"/>
      <protection/>
    </xf>
    <xf numFmtId="179" fontId="28" fillId="0" borderId="37" xfId="0" applyNumberFormat="1" applyFont="1" applyFill="1" applyBorder="1" applyAlignment="1" applyProtection="1">
      <alignment horizontal="center" vertical="center"/>
      <protection/>
    </xf>
    <xf numFmtId="179" fontId="21" fillId="0" borderId="38" xfId="0" applyNumberFormat="1" applyFont="1" applyFill="1" applyBorder="1" applyAlignment="1" applyProtection="1">
      <alignment vertical="center"/>
      <protection/>
    </xf>
    <xf numFmtId="179" fontId="27" fillId="0" borderId="39" xfId="0" applyNumberFormat="1" applyFont="1" applyFill="1" applyBorder="1" applyAlignment="1" applyProtection="1">
      <alignment horizontal="center" vertical="center"/>
      <protection/>
    </xf>
    <xf numFmtId="179" fontId="28" fillId="0" borderId="40" xfId="0" applyNumberFormat="1" applyFont="1" applyFill="1" applyBorder="1" applyAlignment="1" applyProtection="1">
      <alignment horizontal="center" vertical="center"/>
      <protection/>
    </xf>
    <xf numFmtId="179" fontId="29" fillId="0" borderId="41" xfId="0" applyNumberFormat="1" applyFont="1" applyFill="1" applyBorder="1" applyAlignment="1" applyProtection="1">
      <alignment horizontal="center" vertical="center"/>
      <protection/>
    </xf>
    <xf numFmtId="0" fontId="28" fillId="0" borderId="36" xfId="0" applyNumberFormat="1" applyFont="1" applyFill="1" applyBorder="1" applyAlignment="1" applyProtection="1">
      <alignment horizontal="center" vertical="center"/>
      <protection/>
    </xf>
    <xf numFmtId="182" fontId="28" fillId="0" borderId="37" xfId="0" applyNumberFormat="1" applyFont="1" applyFill="1" applyBorder="1" applyAlignment="1" applyProtection="1">
      <alignment horizontal="center" vertical="center"/>
      <protection/>
    </xf>
    <xf numFmtId="0" fontId="21" fillId="0" borderId="38" xfId="0" applyNumberFormat="1" applyFont="1" applyFill="1" applyBorder="1" applyAlignment="1" applyProtection="1">
      <alignment horizontal="left" vertical="center"/>
      <protection/>
    </xf>
    <xf numFmtId="0" fontId="21" fillId="0" borderId="38" xfId="0" applyNumberFormat="1" applyFont="1" applyFill="1" applyBorder="1" applyAlignment="1" applyProtection="1">
      <alignment horizontal="left" vertical="center"/>
      <protection locked="0"/>
    </xf>
    <xf numFmtId="179" fontId="27" fillId="0" borderId="39" xfId="0" applyNumberFormat="1" applyFont="1" applyFill="1" applyBorder="1" applyAlignment="1" applyProtection="1">
      <alignment horizontal="center" vertical="center"/>
      <protection locked="0"/>
    </xf>
    <xf numFmtId="179" fontId="30" fillId="0" borderId="39" xfId="0" applyNumberFormat="1" applyFont="1" applyFill="1" applyBorder="1" applyAlignment="1" applyProtection="1">
      <alignment horizontal="center" vertical="center"/>
      <protection/>
    </xf>
    <xf numFmtId="0" fontId="28" fillId="0" borderId="40" xfId="0" applyNumberFormat="1" applyFont="1" applyFill="1" applyBorder="1" applyAlignment="1" applyProtection="1">
      <alignment horizontal="center" vertical="center"/>
      <protection/>
    </xf>
    <xf numFmtId="179" fontId="31" fillId="0" borderId="41" xfId="0" applyNumberFormat="1" applyFont="1" applyFill="1" applyBorder="1" applyAlignment="1" applyProtection="1">
      <alignment horizontal="center" vertical="center"/>
      <protection/>
    </xf>
    <xf numFmtId="0" fontId="0" fillId="0" borderId="0" xfId="69" applyFont="1" applyProtection="1">
      <alignment vertical="center"/>
      <protection/>
    </xf>
    <xf numFmtId="0" fontId="2" fillId="0" borderId="0" xfId="69" applyFont="1" applyAlignment="1" applyProtection="1">
      <alignment horizontal="center" vertical="center"/>
      <protection/>
    </xf>
    <xf numFmtId="31" fontId="0" fillId="0" borderId="35" xfId="151" applyNumberFormat="1" applyFont="1" applyFill="1" applyBorder="1" applyAlignment="1">
      <alignment vertical="center"/>
      <protection/>
    </xf>
    <xf numFmtId="0" fontId="0" fillId="0" borderId="0" xfId="69" applyFont="1" applyAlignment="1" applyProtection="1">
      <alignment horizontal="right" vertical="center"/>
      <protection/>
    </xf>
    <xf numFmtId="0" fontId="0" fillId="0" borderId="13" xfId="69" applyFont="1" applyBorder="1" applyAlignment="1" applyProtection="1">
      <alignment horizontal="center" vertical="center"/>
      <protection/>
    </xf>
    <xf numFmtId="0" fontId="0" fillId="0" borderId="13" xfId="69" applyFont="1" applyBorder="1" applyAlignment="1" applyProtection="1">
      <alignment horizontal="left" vertical="center"/>
      <protection/>
    </xf>
    <xf numFmtId="181" fontId="27" fillId="0" borderId="39" xfId="0" applyNumberFormat="1" applyFont="1" applyFill="1" applyBorder="1" applyAlignment="1" applyProtection="1">
      <alignment horizontal="center" vertical="center"/>
      <protection/>
    </xf>
    <xf numFmtId="0" fontId="0" fillId="0" borderId="20" xfId="69" applyFont="1" applyBorder="1" applyAlignment="1" applyProtection="1">
      <alignment horizontal="center" vertical="center"/>
      <protection/>
    </xf>
    <xf numFmtId="181" fontId="27" fillId="0" borderId="42" xfId="0" applyNumberFormat="1" applyFont="1" applyFill="1" applyBorder="1" applyAlignment="1" applyProtection="1">
      <alignment horizontal="center" vertical="center"/>
      <protection/>
    </xf>
    <xf numFmtId="0" fontId="0" fillId="0" borderId="13" xfId="69" applyFont="1" applyBorder="1" applyProtection="1">
      <alignment vertical="center"/>
      <protection/>
    </xf>
    <xf numFmtId="0" fontId="0" fillId="0" borderId="43" xfId="69" applyFont="1" applyBorder="1" applyAlignment="1" applyProtection="1">
      <alignment horizontal="left" vertical="center"/>
      <protection/>
    </xf>
    <xf numFmtId="0" fontId="0" fillId="0" borderId="44" xfId="69" applyFont="1" applyBorder="1" applyAlignment="1" applyProtection="1">
      <alignment horizontal="left" vertical="center"/>
      <protection/>
    </xf>
    <xf numFmtId="181" fontId="27" fillId="0" borderId="45" xfId="0" applyNumberFormat="1" applyFont="1" applyFill="1" applyBorder="1" applyAlignment="1" applyProtection="1">
      <alignment horizontal="center" vertical="center"/>
      <protection/>
    </xf>
    <xf numFmtId="0" fontId="0" fillId="0" borderId="46" xfId="69" applyFont="1" applyBorder="1" applyAlignment="1" applyProtection="1">
      <alignment horizontal="left" vertical="center"/>
      <protection/>
    </xf>
    <xf numFmtId="0" fontId="26" fillId="0" borderId="0" xfId="79" applyFont="1" applyBorder="1" applyAlignment="1">
      <alignment horizontal="center" vertical="center"/>
      <protection/>
    </xf>
    <xf numFmtId="0" fontId="1" fillId="0" borderId="47" xfId="79" applyFont="1" applyBorder="1" applyAlignment="1">
      <alignment horizontal="right" vertical="center"/>
      <protection/>
    </xf>
    <xf numFmtId="0" fontId="28" fillId="0" borderId="36" xfId="79" applyFont="1" applyFill="1" applyBorder="1" applyAlignment="1">
      <alignment horizontal="center" vertical="center"/>
      <protection/>
    </xf>
    <xf numFmtId="0" fontId="29" fillId="0" borderId="48" xfId="150" applyFont="1" applyBorder="1" applyAlignment="1">
      <alignment horizontal="center" vertical="center" wrapText="1"/>
      <protection/>
    </xf>
    <xf numFmtId="182" fontId="29" fillId="0" borderId="37" xfId="150" applyNumberFormat="1" applyFont="1" applyBorder="1" applyAlignment="1">
      <alignment horizontal="center" vertical="center" wrapText="1"/>
      <protection/>
    </xf>
    <xf numFmtId="0" fontId="1" fillId="0" borderId="38" xfId="79" applyFont="1" applyBorder="1" applyAlignment="1">
      <alignment horizontal="left" vertical="center" indent="1"/>
      <protection/>
    </xf>
    <xf numFmtId="179" fontId="1" fillId="0" borderId="13" xfId="79" applyNumberFormat="1" applyFont="1" applyBorder="1" applyAlignment="1">
      <alignment horizontal="center" vertical="center"/>
      <protection/>
    </xf>
    <xf numFmtId="179" fontId="1" fillId="0" borderId="39" xfId="79" applyNumberFormat="1" applyFont="1" applyBorder="1" applyAlignment="1">
      <alignment horizontal="center" vertical="center"/>
      <protection/>
    </xf>
    <xf numFmtId="0" fontId="1" fillId="0" borderId="38" xfId="150" applyFont="1" applyBorder="1" applyAlignment="1">
      <alignment horizontal="left" vertical="center" indent="2"/>
      <protection/>
    </xf>
    <xf numFmtId="179" fontId="1" fillId="0" borderId="39" xfId="0" applyNumberFormat="1" applyFont="1" applyFill="1" applyBorder="1" applyAlignment="1" applyProtection="1">
      <alignment horizontal="center" vertical="center"/>
      <protection/>
    </xf>
    <xf numFmtId="179" fontId="1" fillId="0" borderId="39" xfId="116" applyNumberFormat="1" applyFont="1" applyBorder="1" applyAlignment="1">
      <alignment horizontal="center" vertical="center"/>
      <protection/>
    </xf>
    <xf numFmtId="0" fontId="1" fillId="0" borderId="38" xfId="79" applyFont="1" applyFill="1" applyBorder="1" applyAlignment="1">
      <alignment horizontal="left" vertical="center" indent="2"/>
      <protection/>
    </xf>
    <xf numFmtId="179" fontId="1" fillId="0" borderId="39" xfId="79" applyNumberFormat="1" applyFont="1" applyFill="1" applyBorder="1" applyAlignment="1">
      <alignment horizontal="center" vertical="center"/>
      <protection/>
    </xf>
    <xf numFmtId="0" fontId="1" fillId="0" borderId="38" xfId="79" applyFont="1" applyBorder="1" applyAlignment="1">
      <alignment horizontal="left" vertical="center" indent="2"/>
      <protection/>
    </xf>
    <xf numFmtId="0" fontId="28" fillId="0" borderId="40" xfId="79" applyFont="1" applyBorder="1" applyAlignment="1">
      <alignment horizontal="center" vertical="center"/>
      <protection/>
    </xf>
    <xf numFmtId="179" fontId="29" fillId="0" borderId="49" xfId="79" applyNumberFormat="1" applyFont="1" applyBorder="1" applyAlignment="1">
      <alignment horizontal="center" vertical="center"/>
      <protection/>
    </xf>
    <xf numFmtId="179" fontId="29" fillId="0" borderId="41" xfId="79" applyNumberFormat="1" applyFont="1" applyBorder="1" applyAlignment="1">
      <alignment horizontal="center" vertical="center"/>
      <protection/>
    </xf>
    <xf numFmtId="182" fontId="29" fillId="0" borderId="48" xfId="150" applyNumberFormat="1" applyFont="1" applyBorder="1" applyAlignment="1">
      <alignment horizontal="center" vertical="center" wrapText="1"/>
      <protection/>
    </xf>
    <xf numFmtId="179" fontId="1" fillId="0" borderId="39" xfId="0" applyNumberFormat="1" applyFont="1" applyFill="1" applyBorder="1" applyAlignment="1" applyProtection="1">
      <alignment horizontal="center" vertical="center"/>
      <protection locked="0"/>
    </xf>
    <xf numFmtId="179" fontId="0" fillId="0" borderId="39" xfId="0" applyNumberFormat="1" applyFont="1" applyFill="1" applyBorder="1" applyAlignment="1" applyProtection="1">
      <alignment horizontal="center" vertical="center"/>
      <protection/>
    </xf>
    <xf numFmtId="179" fontId="1" fillId="0" borderId="13" xfId="116" applyNumberFormat="1" applyFont="1" applyBorder="1" applyAlignment="1">
      <alignment horizontal="center" vertical="center"/>
      <protection/>
    </xf>
    <xf numFmtId="0" fontId="32" fillId="0" borderId="0" xfId="154">
      <alignment/>
      <protection/>
    </xf>
    <xf numFmtId="0" fontId="0" fillId="0" borderId="0" xfId="0" applyFont="1" applyAlignment="1">
      <alignment vertical="center"/>
    </xf>
    <xf numFmtId="0" fontId="1" fillId="0" borderId="0" xfId="154" applyFont="1">
      <alignment/>
      <protection/>
    </xf>
    <xf numFmtId="0" fontId="32" fillId="0" borderId="0" xfId="154" applyAlignment="1">
      <alignment horizontal="center"/>
      <protection/>
    </xf>
    <xf numFmtId="179" fontId="32" fillId="0" borderId="0" xfId="154" applyNumberFormat="1" applyAlignment="1">
      <alignment horizontal="center"/>
      <protection/>
    </xf>
    <xf numFmtId="0" fontId="33" fillId="0" borderId="0" xfId="154" applyFont="1" applyAlignment="1" applyProtection="1">
      <alignment horizontal="center"/>
      <protection locked="0"/>
    </xf>
    <xf numFmtId="0" fontId="33" fillId="0" borderId="0" xfId="154" applyFont="1" applyAlignment="1" applyProtection="1">
      <alignment/>
      <protection locked="0"/>
    </xf>
    <xf numFmtId="0" fontId="34" fillId="0" borderId="0" xfId="154" applyFont="1" applyAlignment="1" applyProtection="1">
      <alignment horizontal="center"/>
      <protection locked="0"/>
    </xf>
    <xf numFmtId="0" fontId="0" fillId="0" borderId="0" xfId="154" applyFont="1">
      <alignment/>
      <protection/>
    </xf>
    <xf numFmtId="0" fontId="35" fillId="0" borderId="0" xfId="154" applyFont="1">
      <alignment/>
      <protection/>
    </xf>
    <xf numFmtId="179" fontId="35" fillId="0" borderId="0" xfId="154" applyNumberFormat="1" applyFont="1">
      <alignment/>
      <protection/>
    </xf>
    <xf numFmtId="0" fontId="1" fillId="0" borderId="35" xfId="154" applyFont="1" applyBorder="1" applyAlignment="1">
      <alignment horizontal="right"/>
      <protection/>
    </xf>
    <xf numFmtId="0" fontId="4" fillId="0" borderId="13" xfId="154" applyFont="1" applyBorder="1" applyAlignment="1">
      <alignment horizontal="center" vertical="center"/>
      <protection/>
    </xf>
    <xf numFmtId="179" fontId="4" fillId="0" borderId="13" xfId="154" applyNumberFormat="1" applyFont="1" applyBorder="1" applyAlignment="1">
      <alignment horizontal="center" vertical="center" wrapText="1"/>
      <protection/>
    </xf>
    <xf numFmtId="3" fontId="0" fillId="0" borderId="18" xfId="18" applyNumberFormat="1" applyFont="1" applyFill="1" applyBorder="1" applyAlignment="1" applyProtection="1">
      <alignment horizontal="left" vertical="center"/>
      <protection/>
    </xf>
    <xf numFmtId="0" fontId="0" fillId="0" borderId="13" xfId="0" applyFont="1" applyBorder="1" applyAlignment="1" applyProtection="1">
      <alignment horizontal="right" vertical="center"/>
      <protection locked="0"/>
    </xf>
    <xf numFmtId="0" fontId="0" fillId="0" borderId="13" xfId="0" applyFont="1" applyBorder="1" applyAlignment="1" applyProtection="1">
      <alignment vertical="center"/>
      <protection locked="0"/>
    </xf>
    <xf numFmtId="0" fontId="1" fillId="0" borderId="13" xfId="0" applyFont="1" applyBorder="1" applyAlignment="1" applyProtection="1">
      <alignment vertical="center"/>
      <protection locked="0"/>
    </xf>
    <xf numFmtId="1" fontId="36" fillId="0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/>
    </xf>
    <xf numFmtId="0" fontId="0" fillId="0" borderId="13" xfId="0" applyFont="1" applyBorder="1" applyAlignment="1">
      <alignment vertical="center"/>
    </xf>
    <xf numFmtId="3" fontId="1" fillId="0" borderId="13" xfId="0" applyNumberFormat="1" applyFont="1" applyFill="1" applyBorder="1" applyAlignment="1" applyProtection="1">
      <alignment horizontal="left" vertical="center"/>
      <protection/>
    </xf>
    <xf numFmtId="0" fontId="1" fillId="0" borderId="13" xfId="0" applyFont="1" applyBorder="1" applyAlignment="1" applyProtection="1">
      <alignment vertical="center"/>
      <protection locked="0"/>
    </xf>
    <xf numFmtId="1" fontId="1" fillId="0" borderId="13" xfId="0" applyNumberFormat="1" applyFont="1" applyBorder="1" applyAlignment="1" applyProtection="1">
      <alignment vertical="center"/>
      <protection locked="0"/>
    </xf>
    <xf numFmtId="1" fontId="37" fillId="0" borderId="13" xfId="0" applyNumberFormat="1" applyFont="1" applyFill="1" applyBorder="1" applyAlignment="1" applyProtection="1">
      <alignment horizontal="center" vertical="center"/>
      <protection locked="0"/>
    </xf>
    <xf numFmtId="179" fontId="0" fillId="0" borderId="0" xfId="154" applyNumberFormat="1" applyFont="1">
      <alignment/>
      <protection/>
    </xf>
    <xf numFmtId="0" fontId="38" fillId="0" borderId="35" xfId="154" applyFont="1" applyBorder="1" applyAlignment="1">
      <alignment horizontal="right"/>
      <protection/>
    </xf>
    <xf numFmtId="0" fontId="4" fillId="0" borderId="20" xfId="154" applyFont="1" applyBorder="1" applyAlignment="1">
      <alignment horizontal="center" vertical="center"/>
      <protection/>
    </xf>
    <xf numFmtId="179" fontId="4" fillId="0" borderId="20" xfId="154" applyNumberFormat="1" applyFont="1" applyBorder="1" applyAlignment="1">
      <alignment horizontal="center" vertical="center" wrapText="1"/>
      <protection/>
    </xf>
    <xf numFmtId="1" fontId="36" fillId="0" borderId="13" xfId="0" applyNumberFormat="1" applyFont="1" applyFill="1" applyBorder="1" applyAlignment="1" applyProtection="1">
      <alignment horizontal="right" vertical="center"/>
      <protection locked="0"/>
    </xf>
    <xf numFmtId="3" fontId="0" fillId="0" borderId="13" xfId="18" applyNumberFormat="1" applyFont="1" applyFill="1" applyBorder="1" applyAlignment="1" applyProtection="1">
      <alignment horizontal="left" vertical="center"/>
      <protection/>
    </xf>
    <xf numFmtId="3" fontId="1" fillId="0" borderId="13" xfId="18" applyNumberFormat="1" applyFont="1" applyFill="1" applyBorder="1" applyAlignment="1" applyProtection="1">
      <alignment horizontal="left" vertical="center"/>
      <protection/>
    </xf>
    <xf numFmtId="3" fontId="0" fillId="0" borderId="13" xfId="18" applyNumberFormat="1" applyFont="1" applyFill="1" applyBorder="1" applyAlignment="1" applyProtection="1">
      <alignment horizontal="right" vertical="center"/>
      <protection/>
    </xf>
    <xf numFmtId="0" fontId="0" fillId="0" borderId="13" xfId="0" applyBorder="1" applyAlignment="1">
      <alignment vertical="center"/>
    </xf>
    <xf numFmtId="4" fontId="0" fillId="0" borderId="0" xfId="0" applyNumberFormat="1" applyAlignment="1">
      <alignment vertical="center"/>
    </xf>
    <xf numFmtId="0" fontId="39" fillId="0" borderId="0" xfId="0" applyFont="1" applyFill="1" applyAlignment="1">
      <alignment vertical="center"/>
    </xf>
    <xf numFmtId="0" fontId="39" fillId="0" borderId="0" xfId="0" applyFont="1" applyFill="1" applyBorder="1" applyAlignment="1">
      <alignment vertical="center"/>
    </xf>
    <xf numFmtId="0" fontId="0" fillId="0" borderId="0" xfId="153" applyFont="1" applyFill="1" applyBorder="1" applyAlignment="1">
      <alignment/>
      <protection/>
    </xf>
    <xf numFmtId="0" fontId="1" fillId="0" borderId="0" xfId="154" applyFont="1" applyFill="1" applyBorder="1" applyAlignment="1">
      <alignment/>
      <protection/>
    </xf>
    <xf numFmtId="0" fontId="40" fillId="0" borderId="0" xfId="153" applyFont="1" applyFill="1" applyBorder="1" applyAlignment="1">
      <alignment horizontal="center" vertical="center"/>
      <protection/>
    </xf>
    <xf numFmtId="0" fontId="41" fillId="0" borderId="0" xfId="153" applyFont="1" applyFill="1" applyBorder="1" applyAlignment="1">
      <alignment horizontal="center" vertical="center"/>
      <protection/>
    </xf>
    <xf numFmtId="0" fontId="1" fillId="0" borderId="0" xfId="153" applyFont="1" applyFill="1" applyBorder="1" applyAlignment="1">
      <alignment horizontal="right" vertical="center"/>
      <protection/>
    </xf>
    <xf numFmtId="0" fontId="24" fillId="0" borderId="13" xfId="153" applyFont="1" applyFill="1" applyBorder="1" applyAlignment="1">
      <alignment horizontal="center" vertical="center"/>
      <protection/>
    </xf>
    <xf numFmtId="0" fontId="24" fillId="0" borderId="20" xfId="153" applyFont="1" applyFill="1" applyBorder="1" applyAlignment="1">
      <alignment horizontal="center" vertical="center" wrapText="1"/>
      <protection/>
    </xf>
    <xf numFmtId="0" fontId="24" fillId="0" borderId="20" xfId="153" applyFont="1" applyFill="1" applyBorder="1" applyAlignment="1">
      <alignment horizontal="center" vertical="center"/>
      <protection/>
    </xf>
    <xf numFmtId="0" fontId="24" fillId="0" borderId="18" xfId="153" applyNumberFormat="1" applyFont="1" applyFill="1" applyBorder="1" applyAlignment="1" applyProtection="1">
      <alignment horizontal="center" vertical="center"/>
      <protection/>
    </xf>
    <xf numFmtId="178" fontId="24" fillId="0" borderId="13" xfId="153" applyNumberFormat="1" applyFont="1" applyFill="1" applyBorder="1" applyAlignment="1">
      <alignment horizontal="right" vertical="center"/>
      <protection/>
    </xf>
    <xf numFmtId="0" fontId="24" fillId="0" borderId="13" xfId="153" applyNumberFormat="1" applyFont="1" applyFill="1" applyBorder="1" applyAlignment="1" applyProtection="1">
      <alignment vertical="center"/>
      <protection/>
    </xf>
    <xf numFmtId="178" fontId="24" fillId="0" borderId="44" xfId="153" applyNumberFormat="1" applyFont="1" applyFill="1" applyBorder="1" applyAlignment="1">
      <alignment horizontal="right" vertical="center"/>
      <protection/>
    </xf>
    <xf numFmtId="0" fontId="0" fillId="0" borderId="13" xfId="153" applyFont="1" applyFill="1" applyBorder="1" applyAlignment="1">
      <alignment vertical="center"/>
      <protection/>
    </xf>
    <xf numFmtId="0" fontId="0" fillId="0" borderId="0" xfId="143" applyFont="1">
      <alignment/>
      <protection/>
    </xf>
    <xf numFmtId="0" fontId="36" fillId="0" borderId="0" xfId="143" applyFont="1" applyAlignment="1">
      <alignment horizontal="center" vertical="center"/>
      <protection/>
    </xf>
    <xf numFmtId="0" fontId="0" fillId="0" borderId="0" xfId="143">
      <alignment/>
      <protection/>
    </xf>
    <xf numFmtId="0" fontId="26" fillId="0" borderId="0" xfId="143" applyFont="1" applyAlignment="1">
      <alignment horizontal="center"/>
      <protection/>
    </xf>
    <xf numFmtId="0" fontId="42" fillId="0" borderId="0" xfId="143" applyFont="1" applyAlignment="1">
      <alignment horizontal="center"/>
      <protection/>
    </xf>
    <xf numFmtId="0" fontId="38" fillId="0" borderId="0" xfId="143" applyFont="1" applyAlignment="1">
      <alignment horizontal="right" vertical="center"/>
      <protection/>
    </xf>
    <xf numFmtId="0" fontId="4" fillId="0" borderId="13" xfId="143" applyFont="1" applyBorder="1" applyAlignment="1">
      <alignment horizontal="center" vertical="center"/>
      <protection/>
    </xf>
    <xf numFmtId="0" fontId="4" fillId="0" borderId="13" xfId="143" applyFont="1" applyBorder="1" applyAlignment="1">
      <alignment horizontal="center" vertical="center" wrapText="1"/>
      <protection/>
    </xf>
    <xf numFmtId="0" fontId="36" fillId="0" borderId="13" xfId="133" applyFont="1" applyBorder="1" applyAlignment="1">
      <alignment horizontal="left" vertical="center"/>
      <protection/>
    </xf>
    <xf numFmtId="1" fontId="37" fillId="0" borderId="13" xfId="143" applyNumberFormat="1" applyFont="1" applyBorder="1" applyAlignment="1">
      <alignment horizontal="right" vertical="center"/>
      <protection/>
    </xf>
    <xf numFmtId="0" fontId="36" fillId="0" borderId="13" xfId="143" applyFont="1" applyBorder="1" applyAlignment="1">
      <alignment horizontal="left" vertical="center"/>
      <protection/>
    </xf>
    <xf numFmtId="181" fontId="37" fillId="0" borderId="13" xfId="143" applyNumberFormat="1" applyFont="1" applyBorder="1" applyAlignment="1">
      <alignment horizontal="right" vertical="center"/>
      <protection/>
    </xf>
    <xf numFmtId="0" fontId="43" fillId="0" borderId="0" xfId="143" applyFont="1" applyAlignment="1">
      <alignment horizontal="center" vertical="center"/>
      <protection/>
    </xf>
    <xf numFmtId="0" fontId="37" fillId="0" borderId="13" xfId="144" applyFont="1" applyBorder="1" applyAlignment="1">
      <alignment horizontal="right" vertical="center"/>
      <protection/>
    </xf>
    <xf numFmtId="0" fontId="36" fillId="0" borderId="13" xfId="148" applyFont="1" applyBorder="1" applyAlignment="1">
      <alignment horizontal="left" vertical="center"/>
      <protection/>
    </xf>
    <xf numFmtId="0" fontId="37" fillId="0" borderId="44" xfId="144" applyFont="1" applyBorder="1" applyAlignment="1">
      <alignment horizontal="right" vertical="center"/>
      <protection/>
    </xf>
    <xf numFmtId="0" fontId="36" fillId="0" borderId="13" xfId="146" applyFont="1" applyBorder="1" applyAlignment="1">
      <alignment horizontal="left" vertical="center"/>
      <protection/>
    </xf>
    <xf numFmtId="0" fontId="0" fillId="0" borderId="13" xfId="0" applyFont="1" applyBorder="1" applyAlignment="1">
      <alignment horizontal="right" vertical="center" wrapText="1"/>
    </xf>
    <xf numFmtId="0" fontId="36" fillId="0" borderId="13" xfId="144" applyFont="1" applyBorder="1" applyAlignment="1">
      <alignment horizontal="right" vertical="center"/>
      <protection/>
    </xf>
    <xf numFmtId="0" fontId="36" fillId="0" borderId="13" xfId="146" applyFont="1" applyFill="1" applyBorder="1" applyAlignment="1">
      <alignment horizontal="left" vertical="center"/>
      <protection/>
    </xf>
    <xf numFmtId="0" fontId="36" fillId="0" borderId="13" xfId="142" applyFont="1" applyBorder="1" applyAlignment="1">
      <alignment horizontal="right" vertical="center"/>
      <protection/>
    </xf>
    <xf numFmtId="0" fontId="38" fillId="0" borderId="13" xfId="146" applyFont="1" applyBorder="1" applyAlignment="1">
      <alignment horizontal="left" vertical="center"/>
      <protection/>
    </xf>
    <xf numFmtId="0" fontId="36" fillId="0" borderId="13" xfId="144" applyFont="1" applyBorder="1" applyAlignment="1">
      <alignment horizontal="center" vertical="center"/>
      <protection/>
    </xf>
    <xf numFmtId="181" fontId="36" fillId="0" borderId="13" xfId="142" applyNumberFormat="1" applyFont="1" applyBorder="1" applyAlignment="1">
      <alignment horizontal="right" vertical="center"/>
      <protection/>
    </xf>
    <xf numFmtId="0" fontId="36" fillId="0" borderId="13" xfId="147" applyFont="1" applyBorder="1" applyAlignment="1">
      <alignment horizontal="left" vertical="center"/>
      <protection/>
    </xf>
    <xf numFmtId="0" fontId="36" fillId="0" borderId="13" xfId="142" applyFont="1" applyBorder="1" applyAlignment="1">
      <alignment horizontal="left" vertical="center"/>
      <protection/>
    </xf>
    <xf numFmtId="0" fontId="37" fillId="0" borderId="13" xfId="147" applyFont="1" applyBorder="1" applyAlignment="1">
      <alignment horizontal="left" vertical="center"/>
      <protection/>
    </xf>
    <xf numFmtId="1" fontId="37" fillId="0" borderId="13" xfId="144" applyNumberFormat="1" applyFont="1" applyBorder="1" applyAlignment="1">
      <alignment horizontal="right" vertical="center"/>
      <protection/>
    </xf>
    <xf numFmtId="0" fontId="37" fillId="0" borderId="13" xfId="144" applyFont="1" applyBorder="1" applyAlignment="1">
      <alignment horizontal="center" vertical="center"/>
      <protection/>
    </xf>
    <xf numFmtId="181" fontId="37" fillId="0" borderId="13" xfId="144" applyNumberFormat="1" applyFont="1" applyBorder="1" applyAlignment="1">
      <alignment horizontal="right" vertical="center"/>
      <protection/>
    </xf>
    <xf numFmtId="0" fontId="32" fillId="0" borderId="0" xfId="154" applyFont="1" applyFill="1" applyBorder="1" applyAlignment="1">
      <alignment/>
      <protection/>
    </xf>
    <xf numFmtId="0" fontId="36" fillId="0" borderId="0" xfId="0" applyFont="1" applyFill="1" applyBorder="1" applyAlignment="1">
      <alignment vertical="center"/>
    </xf>
    <xf numFmtId="0" fontId="1" fillId="0" borderId="0" xfId="154" applyFont="1" applyFill="1" applyBorder="1" applyAlignment="1">
      <alignment/>
      <protection/>
    </xf>
    <xf numFmtId="179" fontId="32" fillId="0" borderId="0" xfId="154" applyNumberFormat="1" applyFont="1" applyFill="1" applyBorder="1" applyAlignment="1">
      <alignment/>
      <protection/>
    </xf>
    <xf numFmtId="0" fontId="33" fillId="0" borderId="0" xfId="0" applyFont="1" applyFill="1" applyBorder="1" applyAlignment="1">
      <alignment horizontal="center" vertical="center"/>
    </xf>
    <xf numFmtId="179" fontId="33" fillId="0" borderId="0" xfId="0" applyNumberFormat="1" applyFont="1" applyFill="1" applyBorder="1" applyAlignment="1">
      <alignment horizontal="center" vertical="center"/>
    </xf>
    <xf numFmtId="179" fontId="1" fillId="0" borderId="0" xfId="0" applyNumberFormat="1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center" vertical="center"/>
    </xf>
    <xf numFmtId="179" fontId="4" fillId="0" borderId="15" xfId="0" applyNumberFormat="1" applyFont="1" applyFill="1" applyBorder="1" applyAlignment="1">
      <alignment horizontal="center" vertical="center"/>
    </xf>
    <xf numFmtId="179" fontId="4" fillId="0" borderId="0" xfId="0" applyNumberFormat="1" applyFont="1" applyFill="1" applyBorder="1" applyAlignment="1">
      <alignment horizontal="center" vertical="center"/>
    </xf>
    <xf numFmtId="0" fontId="44" fillId="0" borderId="22" xfId="0" applyNumberFormat="1" applyFont="1" applyFill="1" applyBorder="1" applyAlignment="1" applyProtection="1">
      <alignment horizontal="left" vertical="center" wrapText="1"/>
      <protection/>
    </xf>
    <xf numFmtId="179" fontId="37" fillId="0" borderId="15" xfId="0" applyNumberFormat="1" applyFont="1" applyFill="1" applyBorder="1" applyAlignment="1">
      <alignment vertical="center"/>
    </xf>
    <xf numFmtId="179" fontId="45" fillId="0" borderId="0" xfId="0" applyNumberFormat="1" applyFont="1" applyFill="1" applyBorder="1" applyAlignment="1">
      <alignment vertical="center"/>
    </xf>
    <xf numFmtId="179" fontId="46" fillId="25" borderId="50" xfId="0" applyNumberFormat="1" applyFont="1" applyFill="1" applyBorder="1" applyAlignment="1">
      <alignment vertical="center" wrapText="1"/>
    </xf>
    <xf numFmtId="179" fontId="46" fillId="25" borderId="0" xfId="0" applyNumberFormat="1" applyFont="1" applyFill="1" applyBorder="1" applyAlignment="1">
      <alignment vertical="center" wrapText="1"/>
    </xf>
    <xf numFmtId="179" fontId="47" fillId="25" borderId="50" xfId="0" applyNumberFormat="1" applyFont="1" applyFill="1" applyBorder="1" applyAlignment="1">
      <alignment vertical="center" wrapText="1"/>
    </xf>
    <xf numFmtId="179" fontId="47" fillId="25" borderId="0" xfId="0" applyNumberFormat="1" applyFont="1" applyFill="1" applyBorder="1" applyAlignment="1">
      <alignment vertical="center" wrapText="1"/>
    </xf>
    <xf numFmtId="0" fontId="48" fillId="0" borderId="22" xfId="0" applyNumberFormat="1" applyFont="1" applyFill="1" applyBorder="1" applyAlignment="1" applyProtection="1">
      <alignment horizontal="left" vertical="center" wrapText="1"/>
      <protection/>
    </xf>
    <xf numFmtId="179" fontId="49" fillId="25" borderId="50" xfId="0" applyNumberFormat="1" applyFont="1" applyFill="1" applyBorder="1" applyAlignment="1">
      <alignment vertical="center" wrapText="1"/>
    </xf>
    <xf numFmtId="179" fontId="49" fillId="25" borderId="0" xfId="0" applyNumberFormat="1" applyFont="1" applyFill="1" applyBorder="1" applyAlignment="1">
      <alignment vertical="center" wrapText="1"/>
    </xf>
    <xf numFmtId="179" fontId="36" fillId="0" borderId="15" xfId="0" applyNumberFormat="1" applyFont="1" applyFill="1" applyBorder="1" applyAlignment="1">
      <alignment vertical="center"/>
    </xf>
    <xf numFmtId="179" fontId="36" fillId="0" borderId="0" xfId="0" applyNumberFormat="1" applyFont="1" applyFill="1" applyBorder="1" applyAlignment="1">
      <alignment vertical="center"/>
    </xf>
    <xf numFmtId="179" fontId="37" fillId="0" borderId="0" xfId="0" applyNumberFormat="1" applyFont="1" applyFill="1" applyBorder="1" applyAlignment="1">
      <alignment vertical="center"/>
    </xf>
    <xf numFmtId="179" fontId="36" fillId="0" borderId="51" xfId="0" applyNumberFormat="1" applyFont="1" applyFill="1" applyBorder="1" applyAlignment="1">
      <alignment vertical="center"/>
    </xf>
    <xf numFmtId="0" fontId="48" fillId="0" borderId="23" xfId="0" applyNumberFormat="1" applyFont="1" applyFill="1" applyBorder="1" applyAlignment="1" applyProtection="1">
      <alignment horizontal="left" vertical="center" wrapText="1"/>
      <protection/>
    </xf>
    <xf numFmtId="0" fontId="44" fillId="0" borderId="23" xfId="0" applyNumberFormat="1" applyFont="1" applyFill="1" applyBorder="1" applyAlignment="1" applyProtection="1">
      <alignment horizontal="left" vertical="center" wrapText="1"/>
      <protection/>
    </xf>
    <xf numFmtId="0" fontId="48" fillId="0" borderId="52" xfId="0" applyNumberFormat="1" applyFont="1" applyFill="1" applyBorder="1" applyAlignment="1" applyProtection="1">
      <alignment horizontal="left" vertical="center" wrapText="1"/>
      <protection/>
    </xf>
    <xf numFmtId="179" fontId="44" fillId="0" borderId="22" xfId="0" applyNumberFormat="1" applyFont="1" applyFill="1" applyBorder="1" applyAlignment="1" applyProtection="1">
      <alignment horizontal="left" vertical="center" wrapText="1"/>
      <protection/>
    </xf>
    <xf numFmtId="179" fontId="36" fillId="0" borderId="19" xfId="0" applyNumberFormat="1" applyFont="1" applyFill="1" applyBorder="1" applyAlignment="1">
      <alignment vertical="center"/>
    </xf>
    <xf numFmtId="179" fontId="36" fillId="0" borderId="14" xfId="0" applyNumberFormat="1" applyFont="1" applyFill="1" applyBorder="1" applyAlignment="1">
      <alignment vertical="center"/>
    </xf>
    <xf numFmtId="0" fontId="32" fillId="0" borderId="0" xfId="154" applyFont="1" applyFill="1" applyBorder="1" applyAlignment="1">
      <alignment horizontal="center"/>
      <protection/>
    </xf>
    <xf numFmtId="179" fontId="32" fillId="0" borderId="0" xfId="154" applyNumberFormat="1" applyFont="1" applyFill="1" applyBorder="1" applyAlignment="1">
      <alignment horizontal="center"/>
      <protection/>
    </xf>
    <xf numFmtId="1" fontId="33" fillId="0" borderId="0" xfId="0" applyNumberFormat="1" applyFont="1" applyAlignment="1" applyProtection="1">
      <alignment horizontal="center" vertical="center"/>
      <protection locked="0"/>
    </xf>
    <xf numFmtId="1" fontId="33" fillId="0" borderId="0" xfId="0" applyNumberFormat="1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Border="1" applyAlignment="1">
      <alignment vertical="center"/>
    </xf>
    <xf numFmtId="1" fontId="50" fillId="0" borderId="0" xfId="0" applyNumberFormat="1" applyFont="1" applyFill="1" applyBorder="1" applyAlignment="1">
      <alignment vertical="center"/>
    </xf>
    <xf numFmtId="0" fontId="4" fillId="0" borderId="53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 wrapText="1"/>
    </xf>
    <xf numFmtId="179" fontId="4" fillId="0" borderId="53" xfId="154" applyNumberFormat="1" applyFont="1" applyFill="1" applyBorder="1" applyAlignment="1">
      <alignment horizontal="center" vertical="center" wrapText="1"/>
      <protection/>
    </xf>
    <xf numFmtId="0" fontId="4" fillId="0" borderId="32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 wrapText="1"/>
    </xf>
    <xf numFmtId="179" fontId="4" fillId="0" borderId="32" xfId="154" applyNumberFormat="1" applyFont="1" applyFill="1" applyBorder="1" applyAlignment="1">
      <alignment horizontal="center" vertical="center" wrapText="1"/>
      <protection/>
    </xf>
    <xf numFmtId="1" fontId="36" fillId="0" borderId="13" xfId="0" applyNumberFormat="1" applyFont="1" applyFill="1" applyBorder="1" applyAlignment="1" applyProtection="1">
      <alignment vertical="center"/>
      <protection locked="0"/>
    </xf>
    <xf numFmtId="1" fontId="36" fillId="0" borderId="13" xfId="0" applyNumberFormat="1" applyFont="1" applyFill="1" applyBorder="1" applyAlignment="1">
      <alignment horizontal="center" vertical="center"/>
    </xf>
    <xf numFmtId="1" fontId="36" fillId="0" borderId="13" xfId="154" applyNumberFormat="1" applyFont="1" applyFill="1" applyBorder="1" applyAlignment="1">
      <alignment horizontal="center" vertical="center"/>
      <protection/>
    </xf>
    <xf numFmtId="179" fontId="36" fillId="0" borderId="13" xfId="154" applyNumberFormat="1" applyFont="1" applyFill="1" applyBorder="1" applyAlignment="1">
      <alignment horizontal="center" vertical="center"/>
      <protection/>
    </xf>
    <xf numFmtId="1" fontId="37" fillId="0" borderId="13" xfId="0" applyNumberFormat="1" applyFont="1" applyFill="1" applyBorder="1" applyAlignment="1" applyProtection="1">
      <alignment vertical="center"/>
      <protection locked="0"/>
    </xf>
    <xf numFmtId="1" fontId="37" fillId="0" borderId="13" xfId="0" applyNumberFormat="1" applyFont="1" applyFill="1" applyBorder="1" applyAlignment="1">
      <alignment horizontal="center" vertical="center"/>
    </xf>
    <xf numFmtId="1" fontId="37" fillId="0" borderId="13" xfId="154" applyNumberFormat="1" applyFont="1" applyFill="1" applyBorder="1" applyAlignment="1">
      <alignment horizontal="center" vertical="center"/>
      <protection/>
    </xf>
    <xf numFmtId="179" fontId="37" fillId="0" borderId="13" xfId="154" applyNumberFormat="1" applyFont="1" applyFill="1" applyBorder="1" applyAlignment="1">
      <alignment horizontal="center" vertical="center"/>
      <protection/>
    </xf>
    <xf numFmtId="0" fontId="36" fillId="0" borderId="54" xfId="0" applyFont="1" applyFill="1" applyBorder="1" applyAlignment="1">
      <alignment vertical="center" wrapText="1"/>
    </xf>
    <xf numFmtId="0" fontId="32" fillId="0" borderId="0" xfId="154" applyFont="1" applyFill="1" applyBorder="1" applyAlignment="1">
      <alignment/>
      <protection/>
    </xf>
    <xf numFmtId="181" fontId="0" fillId="0" borderId="0" xfId="0" applyNumberFormat="1" applyFill="1" applyBorder="1" applyAlignment="1">
      <alignment horizontal="center" vertical="center"/>
    </xf>
    <xf numFmtId="10" fontId="0" fillId="0" borderId="0" xfId="0" applyNumberFormat="1" applyFill="1" applyBorder="1" applyAlignment="1">
      <alignment vertical="center"/>
    </xf>
    <xf numFmtId="0" fontId="32" fillId="0" borderId="0" xfId="154" applyFont="1" applyFill="1" applyBorder="1" applyAlignment="1">
      <alignment horizontal="center"/>
      <protection/>
    </xf>
    <xf numFmtId="181" fontId="32" fillId="0" borderId="0" xfId="154" applyNumberFormat="1" applyFont="1" applyFill="1" applyBorder="1" applyAlignment="1">
      <alignment horizontal="center"/>
      <protection/>
    </xf>
    <xf numFmtId="10" fontId="32" fillId="0" borderId="0" xfId="154" applyNumberFormat="1" applyFont="1" applyFill="1" applyBorder="1" applyAlignment="1">
      <alignment horizontal="center"/>
      <protection/>
    </xf>
    <xf numFmtId="0" fontId="33" fillId="0" borderId="0" xfId="154" applyFont="1" applyFill="1" applyBorder="1" applyAlignment="1" applyProtection="1">
      <alignment horizontal="center"/>
      <protection locked="0"/>
    </xf>
    <xf numFmtId="181" fontId="33" fillId="0" borderId="0" xfId="154" applyNumberFormat="1" applyFont="1" applyFill="1" applyBorder="1" applyAlignment="1" applyProtection="1">
      <alignment horizontal="center"/>
      <protection locked="0"/>
    </xf>
    <xf numFmtId="10" fontId="33" fillId="0" borderId="0" xfId="154" applyNumberFormat="1" applyFont="1" applyFill="1" applyBorder="1" applyAlignment="1" applyProtection="1">
      <alignment horizontal="center"/>
      <protection locked="0"/>
    </xf>
    <xf numFmtId="0" fontId="0" fillId="0" borderId="0" xfId="154" applyFont="1" applyFill="1" applyBorder="1" applyAlignment="1">
      <alignment/>
      <protection/>
    </xf>
    <xf numFmtId="179" fontId="0" fillId="0" borderId="0" xfId="154" applyNumberFormat="1" applyFont="1" applyFill="1" applyBorder="1" applyAlignment="1">
      <alignment/>
      <protection/>
    </xf>
    <xf numFmtId="181" fontId="0" fillId="0" borderId="0" xfId="154" applyNumberFormat="1" applyFont="1" applyFill="1" applyBorder="1" applyAlignment="1">
      <alignment horizontal="center"/>
      <protection/>
    </xf>
    <xf numFmtId="10" fontId="38" fillId="0" borderId="0" xfId="154" applyNumberFormat="1" applyFont="1" applyFill="1" applyBorder="1" applyAlignment="1">
      <alignment/>
      <protection/>
    </xf>
    <xf numFmtId="0" fontId="4" fillId="0" borderId="53" xfId="154" applyFont="1" applyFill="1" applyBorder="1" applyAlignment="1">
      <alignment horizontal="center" vertical="center"/>
      <protection/>
    </xf>
    <xf numFmtId="0" fontId="4" fillId="0" borderId="53" xfId="154" applyFont="1" applyFill="1" applyBorder="1" applyAlignment="1">
      <alignment horizontal="center" vertical="center" wrapText="1"/>
      <protection/>
    </xf>
    <xf numFmtId="181" fontId="4" fillId="0" borderId="53" xfId="154" applyNumberFormat="1" applyFont="1" applyFill="1" applyBorder="1" applyAlignment="1">
      <alignment horizontal="center" vertical="center" wrapText="1"/>
      <protection/>
    </xf>
    <xf numFmtId="10" fontId="4" fillId="0" borderId="53" xfId="154" applyNumberFormat="1" applyFont="1" applyFill="1" applyBorder="1" applyAlignment="1">
      <alignment horizontal="center" vertical="center" wrapText="1"/>
      <protection/>
    </xf>
    <xf numFmtId="0" fontId="4" fillId="0" borderId="32" xfId="154" applyFont="1" applyFill="1" applyBorder="1" applyAlignment="1">
      <alignment horizontal="center" vertical="center"/>
      <protection/>
    </xf>
    <xf numFmtId="0" fontId="4" fillId="0" borderId="32" xfId="154" applyFont="1" applyFill="1" applyBorder="1" applyAlignment="1">
      <alignment horizontal="center" vertical="center" wrapText="1"/>
      <protection/>
    </xf>
    <xf numFmtId="181" fontId="4" fillId="0" borderId="32" xfId="154" applyNumberFormat="1" applyFont="1" applyFill="1" applyBorder="1" applyAlignment="1">
      <alignment horizontal="center" vertical="center" wrapText="1"/>
      <protection/>
    </xf>
    <xf numFmtId="10" fontId="4" fillId="0" borderId="32" xfId="154" applyNumberFormat="1" applyFont="1" applyFill="1" applyBorder="1" applyAlignment="1">
      <alignment horizontal="center" vertical="center" wrapText="1"/>
      <protection/>
    </xf>
    <xf numFmtId="182" fontId="37" fillId="0" borderId="13" xfId="154" applyNumberFormat="1" applyFont="1" applyFill="1" applyBorder="1" applyAlignment="1">
      <alignment horizontal="center" vertical="center"/>
      <protection/>
    </xf>
    <xf numFmtId="181" fontId="37" fillId="0" borderId="13" xfId="154" applyNumberFormat="1" applyFont="1" applyFill="1" applyBorder="1" applyAlignment="1">
      <alignment horizontal="center" vertical="center"/>
      <protection/>
    </xf>
    <xf numFmtId="10" fontId="37" fillId="24" borderId="13" xfId="154" applyNumberFormat="1" applyFont="1" applyFill="1" applyBorder="1" applyAlignment="1">
      <alignment horizontal="center" vertical="center"/>
      <protection/>
    </xf>
    <xf numFmtId="1" fontId="36" fillId="24" borderId="13" xfId="0" applyNumberFormat="1" applyFont="1" applyFill="1" applyBorder="1" applyAlignment="1" applyProtection="1">
      <alignment horizontal="left" vertical="center"/>
      <protection locked="0"/>
    </xf>
    <xf numFmtId="182" fontId="36" fillId="0" borderId="13" xfId="154" applyNumberFormat="1" applyFont="1" applyFill="1" applyBorder="1" applyAlignment="1">
      <alignment horizontal="center" vertical="center"/>
      <protection/>
    </xf>
    <xf numFmtId="1" fontId="36" fillId="0" borderId="13" xfId="154" applyNumberFormat="1" applyFont="1" applyFill="1" applyBorder="1" applyAlignment="1">
      <alignment horizontal="center"/>
      <protection/>
    </xf>
    <xf numFmtId="181" fontId="36" fillId="0" borderId="13" xfId="154" applyNumberFormat="1" applyFont="1" applyFill="1" applyBorder="1" applyAlignment="1">
      <alignment horizontal="center"/>
      <protection/>
    </xf>
    <xf numFmtId="10" fontId="36" fillId="24" borderId="13" xfId="154" applyNumberFormat="1" applyFont="1" applyFill="1" applyBorder="1" applyAlignment="1">
      <alignment horizontal="center" vertical="center"/>
      <protection/>
    </xf>
    <xf numFmtId="0" fontId="36" fillId="24" borderId="13" xfId="154" applyFont="1" applyFill="1" applyBorder="1" applyAlignment="1" applyProtection="1">
      <alignment horizontal="left" vertical="center"/>
      <protection locked="0"/>
    </xf>
    <xf numFmtId="1" fontId="36" fillId="24" borderId="13" xfId="154" applyNumberFormat="1" applyFont="1" applyFill="1" applyBorder="1" applyAlignment="1">
      <alignment horizontal="center"/>
      <protection/>
    </xf>
    <xf numFmtId="0" fontId="51" fillId="0" borderId="13" xfId="154" applyFont="1" applyFill="1" applyBorder="1" applyAlignment="1">
      <alignment horizontal="center" vertical="center"/>
      <protection/>
    </xf>
    <xf numFmtId="0" fontId="36" fillId="0" borderId="13" xfId="154" applyFont="1" applyFill="1" applyBorder="1" applyAlignment="1" applyProtection="1">
      <alignment/>
      <protection locked="0"/>
    </xf>
    <xf numFmtId="181" fontId="37" fillId="0" borderId="13" xfId="154" applyNumberFormat="1" applyFont="1" applyFill="1" applyBorder="1" applyAlignment="1">
      <alignment horizontal="center"/>
      <protection/>
    </xf>
    <xf numFmtId="0" fontId="51" fillId="24" borderId="13" xfId="154" applyFont="1" applyFill="1" applyBorder="1" applyAlignment="1" applyProtection="1">
      <alignment horizontal="left" vertical="center"/>
      <protection locked="0"/>
    </xf>
    <xf numFmtId="0" fontId="37" fillId="0" borderId="22" xfId="0" applyNumberFormat="1" applyFont="1" applyFill="1" applyBorder="1" applyAlignment="1" applyProtection="1">
      <alignment horizontal="left" vertical="center"/>
      <protection/>
    </xf>
    <xf numFmtId="0" fontId="36" fillId="0" borderId="22" xfId="0" applyNumberFormat="1" applyFont="1" applyFill="1" applyBorder="1" applyAlignment="1" applyProtection="1">
      <alignment horizontal="left" vertical="center"/>
      <protection/>
    </xf>
    <xf numFmtId="182" fontId="37" fillId="0" borderId="13" xfId="154" applyNumberFormat="1" applyFont="1" applyFill="1" applyBorder="1" applyAlignment="1">
      <alignment horizontal="right" vertical="center"/>
      <protection/>
    </xf>
    <xf numFmtId="0" fontId="36" fillId="0" borderId="13" xfId="0" applyNumberFormat="1" applyFont="1" applyFill="1" applyBorder="1" applyAlignment="1" applyProtection="1">
      <alignment horizontal="left" vertical="center"/>
      <protection/>
    </xf>
    <xf numFmtId="0" fontId="36" fillId="24" borderId="22" xfId="0" applyNumberFormat="1" applyFont="1" applyFill="1" applyBorder="1" applyAlignment="1" applyProtection="1">
      <alignment horizontal="left" vertical="center"/>
      <protection/>
    </xf>
    <xf numFmtId="0" fontId="37" fillId="0" borderId="13" xfId="154" applyFont="1" applyFill="1" applyBorder="1" applyAlignment="1" applyProtection="1">
      <alignment vertical="center"/>
      <protection locked="0"/>
    </xf>
    <xf numFmtId="0" fontId="0" fillId="0" borderId="0" xfId="133" applyFont="1">
      <alignment/>
      <protection/>
    </xf>
    <xf numFmtId="0" fontId="0" fillId="0" borderId="0" xfId="133" applyFont="1" applyAlignment="1">
      <alignment horizontal="center" vertical="center"/>
      <protection/>
    </xf>
    <xf numFmtId="0" fontId="0" fillId="0" borderId="0" xfId="133">
      <alignment/>
      <protection/>
    </xf>
    <xf numFmtId="0" fontId="0" fillId="0" borderId="0" xfId="133" applyAlignment="1">
      <alignment horizontal="center"/>
      <protection/>
    </xf>
    <xf numFmtId="0" fontId="26" fillId="0" borderId="0" xfId="133" applyFont="1" applyAlignment="1">
      <alignment horizontal="center"/>
      <protection/>
    </xf>
    <xf numFmtId="0" fontId="42" fillId="0" borderId="0" xfId="133" applyFont="1" applyAlignment="1">
      <alignment horizontal="center"/>
      <protection/>
    </xf>
    <xf numFmtId="0" fontId="0" fillId="0" borderId="0" xfId="133" applyFont="1" applyAlignment="1">
      <alignment horizontal="center"/>
      <protection/>
    </xf>
    <xf numFmtId="0" fontId="50" fillId="0" borderId="0" xfId="133" applyFont="1" applyAlignment="1">
      <alignment horizontal="right" vertical="center"/>
      <protection/>
    </xf>
    <xf numFmtId="0" fontId="4" fillId="0" borderId="18" xfId="133" applyFont="1" applyBorder="1" applyAlignment="1">
      <alignment horizontal="center" vertical="center"/>
      <protection/>
    </xf>
    <xf numFmtId="0" fontId="4" fillId="0" borderId="43" xfId="133" applyFont="1" applyBorder="1" applyAlignment="1">
      <alignment horizontal="center" vertical="center"/>
      <protection/>
    </xf>
    <xf numFmtId="0" fontId="4" fillId="0" borderId="13" xfId="133" applyFont="1" applyBorder="1" applyAlignment="1">
      <alignment horizontal="center" vertical="center"/>
      <protection/>
    </xf>
    <xf numFmtId="0" fontId="4" fillId="0" borderId="13" xfId="133" applyFont="1" applyBorder="1" applyAlignment="1">
      <alignment horizontal="center" vertical="center" wrapText="1"/>
      <protection/>
    </xf>
    <xf numFmtId="1" fontId="37" fillId="0" borderId="13" xfId="133" applyNumberFormat="1" applyFont="1" applyBorder="1" applyAlignment="1">
      <alignment horizontal="center" vertical="center"/>
      <protection/>
    </xf>
    <xf numFmtId="181" fontId="37" fillId="0" borderId="13" xfId="133" applyNumberFormat="1" applyFont="1" applyBorder="1" applyAlignment="1">
      <alignment horizontal="right" vertical="center"/>
      <protection/>
    </xf>
    <xf numFmtId="181" fontId="37" fillId="0" borderId="13" xfId="133" applyNumberFormat="1" applyFont="1" applyBorder="1" applyAlignment="1">
      <alignment horizontal="center" vertical="center"/>
      <protection/>
    </xf>
    <xf numFmtId="0" fontId="37" fillId="0" borderId="13" xfId="133" applyFont="1" applyBorder="1" applyAlignment="1">
      <alignment horizontal="right" vertical="center"/>
      <protection/>
    </xf>
    <xf numFmtId="181" fontId="36" fillId="0" borderId="13" xfId="133" applyNumberFormat="1" applyFont="1" applyBorder="1" applyAlignment="1">
      <alignment horizontal="center" vertical="center"/>
      <protection/>
    </xf>
    <xf numFmtId="0" fontId="36" fillId="0" borderId="13" xfId="133" applyFont="1" applyBorder="1" applyAlignment="1">
      <alignment horizontal="right" vertical="center"/>
      <protection/>
    </xf>
    <xf numFmtId="0" fontId="36" fillId="0" borderId="13" xfId="133" applyFont="1" applyBorder="1" applyAlignment="1">
      <alignment horizontal="center" vertical="center"/>
      <protection/>
    </xf>
    <xf numFmtId="0" fontId="0" fillId="0" borderId="13" xfId="133" applyFont="1" applyBorder="1" applyAlignment="1">
      <alignment horizontal="center" vertical="center"/>
      <protection/>
    </xf>
    <xf numFmtId="0" fontId="37" fillId="0" borderId="13" xfId="146" applyFont="1" applyBorder="1" applyAlignment="1">
      <alignment horizontal="left" vertical="center"/>
      <protection/>
    </xf>
    <xf numFmtId="0" fontId="37" fillId="0" borderId="13" xfId="133" applyFont="1" applyBorder="1" applyAlignment="1">
      <alignment horizontal="left" vertical="center"/>
      <protection/>
    </xf>
    <xf numFmtId="0" fontId="32" fillId="0" borderId="0" xfId="154" applyFont="1">
      <alignment/>
      <protection/>
    </xf>
    <xf numFmtId="0" fontId="36" fillId="0" borderId="0" xfId="0" applyFont="1" applyAlignment="1">
      <alignment vertical="center"/>
    </xf>
    <xf numFmtId="0" fontId="0" fillId="24" borderId="0" xfId="0" applyFont="1" applyFill="1" applyAlignment="1">
      <alignment vertical="center"/>
    </xf>
    <xf numFmtId="0" fontId="32" fillId="0" borderId="0" xfId="154" applyFont="1" applyAlignment="1">
      <alignment horizontal="center"/>
      <protection/>
    </xf>
    <xf numFmtId="0" fontId="32" fillId="24" borderId="0" xfId="154" applyFont="1" applyFill="1" applyAlignment="1">
      <alignment horizontal="center"/>
      <protection/>
    </xf>
    <xf numFmtId="179" fontId="32" fillId="0" borderId="0" xfId="154" applyNumberFormat="1" applyFont="1" applyAlignment="1">
      <alignment horizontal="center"/>
      <protection/>
    </xf>
    <xf numFmtId="0" fontId="0" fillId="24" borderId="0" xfId="0" applyFont="1" applyFill="1" applyAlignment="1">
      <alignment horizontal="center" vertical="center"/>
    </xf>
    <xf numFmtId="1" fontId="0" fillId="0" borderId="0" xfId="0" applyNumberFormat="1" applyFont="1" applyAlignment="1">
      <alignment vertical="center"/>
    </xf>
    <xf numFmtId="1" fontId="0" fillId="24" borderId="0" xfId="0" applyNumberFormat="1" applyFont="1" applyFill="1" applyAlignment="1">
      <alignment vertical="center"/>
    </xf>
    <xf numFmtId="1" fontId="50" fillId="0" borderId="0" xfId="0" applyNumberFormat="1" applyFont="1" applyAlignment="1">
      <alignment horizontal="right" vertical="center"/>
    </xf>
    <xf numFmtId="0" fontId="4" fillId="0" borderId="20" xfId="0" applyFont="1" applyBorder="1" applyAlignment="1">
      <alignment horizontal="center" vertical="center"/>
    </xf>
    <xf numFmtId="0" fontId="4" fillId="0" borderId="13" xfId="154" applyFont="1" applyBorder="1" applyAlignment="1">
      <alignment horizontal="center" vertical="center" wrapText="1"/>
      <protection/>
    </xf>
    <xf numFmtId="0" fontId="4" fillId="24" borderId="20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24" borderId="44" xfId="0" applyFont="1" applyFill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179" fontId="4" fillId="0" borderId="44" xfId="154" applyNumberFormat="1" applyFont="1" applyBorder="1" applyAlignment="1">
      <alignment horizontal="center" vertical="center" wrapText="1"/>
      <protection/>
    </xf>
    <xf numFmtId="1" fontId="36" fillId="0" borderId="13" xfId="0" applyNumberFormat="1" applyFont="1" applyBorder="1" applyAlignment="1" applyProtection="1">
      <alignment vertical="center"/>
      <protection locked="0"/>
    </xf>
    <xf numFmtId="1" fontId="36" fillId="0" borderId="13" xfId="154" applyNumberFormat="1" applyFont="1" applyBorder="1" applyAlignment="1">
      <alignment horizontal="right" vertical="center"/>
      <protection/>
    </xf>
    <xf numFmtId="179" fontId="36" fillId="0" borderId="13" xfId="154" applyNumberFormat="1" applyFont="1" applyBorder="1" applyAlignment="1">
      <alignment horizontal="right" vertical="center"/>
      <protection/>
    </xf>
    <xf numFmtId="0" fontId="0" fillId="0" borderId="13" xfId="194" applyBorder="1">
      <alignment vertical="center"/>
      <protection/>
    </xf>
    <xf numFmtId="0" fontId="0" fillId="0" borderId="13" xfId="194" applyFill="1" applyBorder="1">
      <alignment vertical="center"/>
      <protection/>
    </xf>
    <xf numFmtId="0" fontId="0" fillId="0" borderId="13" xfId="0" applyFill="1" applyBorder="1" applyAlignment="1">
      <alignment vertical="center"/>
    </xf>
    <xf numFmtId="3" fontId="48" fillId="24" borderId="13" xfId="66" applyNumberFormat="1" applyFont="1" applyFill="1" applyBorder="1" applyAlignment="1" applyProtection="1">
      <alignment horizontal="right" vertical="center"/>
      <protection/>
    </xf>
    <xf numFmtId="0" fontId="36" fillId="24" borderId="13" xfId="0" applyFont="1" applyFill="1" applyBorder="1" applyAlignment="1">
      <alignment vertical="center"/>
    </xf>
    <xf numFmtId="3" fontId="48" fillId="24" borderId="13" xfId="139" applyNumberFormat="1" applyFont="1" applyFill="1" applyBorder="1" applyAlignment="1" applyProtection="1">
      <alignment horizontal="right" vertical="center"/>
      <protection/>
    </xf>
    <xf numFmtId="0" fontId="36" fillId="0" borderId="13" xfId="0" applyFont="1" applyBorder="1" applyAlignment="1">
      <alignment vertical="center"/>
    </xf>
    <xf numFmtId="1" fontId="37" fillId="0" borderId="13" xfId="0" applyNumberFormat="1" applyFont="1" applyBorder="1" applyAlignment="1" applyProtection="1">
      <alignment vertical="center"/>
      <protection locked="0"/>
    </xf>
    <xf numFmtId="1" fontId="37" fillId="0" borderId="13" xfId="0" applyNumberFormat="1" applyFont="1" applyBorder="1" applyAlignment="1">
      <alignment horizontal="right" vertical="center"/>
    </xf>
    <xf numFmtId="0" fontId="36" fillId="0" borderId="46" xfId="0" applyFont="1" applyBorder="1" applyAlignment="1">
      <alignment vertical="center" wrapText="1"/>
    </xf>
    <xf numFmtId="0" fontId="36" fillId="0" borderId="46" xfId="0" applyFont="1" applyBorder="1" applyAlignment="1">
      <alignment horizontal="center" vertical="center" wrapText="1"/>
    </xf>
    <xf numFmtId="0" fontId="36" fillId="24" borderId="46" xfId="0" applyFont="1" applyFill="1" applyBorder="1" applyAlignment="1">
      <alignment vertical="center" wrapText="1"/>
    </xf>
    <xf numFmtId="0" fontId="32" fillId="0" borderId="0" xfId="154" applyFont="1" applyProtection="1">
      <alignment/>
      <protection locked="0"/>
    </xf>
    <xf numFmtId="0" fontId="51" fillId="0" borderId="0" xfId="154" applyFont="1">
      <alignment/>
      <protection/>
    </xf>
    <xf numFmtId="0" fontId="0" fillId="0" borderId="0" xfId="0" applyFont="1" applyFill="1" applyAlignment="1">
      <alignment vertical="center"/>
    </xf>
    <xf numFmtId="10" fontId="0" fillId="0" borderId="0" xfId="0" applyNumberFormat="1" applyFont="1" applyAlignment="1">
      <alignment vertical="center"/>
    </xf>
    <xf numFmtId="0" fontId="1" fillId="0" borderId="0" xfId="154" applyFont="1" applyFill="1">
      <alignment/>
      <protection/>
    </xf>
    <xf numFmtId="0" fontId="32" fillId="0" borderId="0" xfId="154" applyFont="1" applyFill="1" applyAlignment="1">
      <alignment horizontal="center"/>
      <protection/>
    </xf>
    <xf numFmtId="10" fontId="32" fillId="0" borderId="0" xfId="154" applyNumberFormat="1" applyFont="1" applyAlignment="1">
      <alignment horizontal="center"/>
      <protection/>
    </xf>
    <xf numFmtId="1" fontId="33" fillId="0" borderId="0" xfId="0" applyNumberFormat="1" applyFont="1" applyFill="1" applyAlignment="1" applyProtection="1">
      <alignment horizontal="center" vertical="center"/>
      <protection locked="0"/>
    </xf>
    <xf numFmtId="10" fontId="33" fillId="0" borderId="0" xfId="0" applyNumberFormat="1" applyFont="1" applyAlignment="1" applyProtection="1">
      <alignment horizontal="center" vertical="center"/>
      <protection locked="0"/>
    </xf>
    <xf numFmtId="0" fontId="0" fillId="0" borderId="0" xfId="154" applyFont="1" applyFill="1">
      <alignment/>
      <protection/>
    </xf>
    <xf numFmtId="0" fontId="35" fillId="0" borderId="0" xfId="154" applyFont="1" applyFill="1" applyAlignment="1">
      <alignment horizontal="center"/>
      <protection/>
    </xf>
    <xf numFmtId="179" fontId="35" fillId="0" borderId="0" xfId="154" applyNumberFormat="1" applyFont="1" applyAlignment="1">
      <alignment horizontal="center"/>
      <protection/>
    </xf>
    <xf numFmtId="0" fontId="35" fillId="24" borderId="0" xfId="154" applyFont="1" applyFill="1" applyAlignment="1">
      <alignment horizontal="center"/>
      <protection/>
    </xf>
    <xf numFmtId="0" fontId="37" fillId="0" borderId="35" xfId="154" applyFont="1" applyBorder="1" applyAlignment="1">
      <alignment horizontal="right"/>
      <protection/>
    </xf>
    <xf numFmtId="10" fontId="37" fillId="0" borderId="35" xfId="154" applyNumberFormat="1" applyFont="1" applyBorder="1" applyAlignment="1">
      <alignment horizontal="right"/>
      <protection/>
    </xf>
    <xf numFmtId="0" fontId="4" fillId="0" borderId="20" xfId="154" applyFont="1" applyFill="1" applyBorder="1" applyAlignment="1">
      <alignment horizontal="center" vertical="center"/>
      <protection/>
    </xf>
    <xf numFmtId="0" fontId="4" fillId="0" borderId="20" xfId="154" applyFont="1" applyFill="1" applyBorder="1" applyAlignment="1">
      <alignment horizontal="center" vertical="center" wrapText="1"/>
      <protection/>
    </xf>
    <xf numFmtId="0" fontId="44" fillId="0" borderId="13" xfId="154" applyFont="1" applyFill="1" applyBorder="1" applyAlignment="1">
      <alignment horizontal="center" vertical="center" wrapText="1"/>
      <protection/>
    </xf>
    <xf numFmtId="0" fontId="44" fillId="24" borderId="13" xfId="154" applyFont="1" applyFill="1" applyBorder="1" applyAlignment="1">
      <alignment horizontal="center" vertical="center" wrapText="1"/>
      <protection/>
    </xf>
    <xf numFmtId="0" fontId="4" fillId="0" borderId="20" xfId="154" applyFont="1" applyBorder="1" applyAlignment="1">
      <alignment horizontal="center" vertical="center" wrapText="1"/>
      <protection/>
    </xf>
    <xf numFmtId="10" fontId="4" fillId="0" borderId="20" xfId="154" applyNumberFormat="1" applyFont="1" applyBorder="1" applyAlignment="1">
      <alignment horizontal="center" vertical="center" wrapText="1"/>
      <protection/>
    </xf>
    <xf numFmtId="0" fontId="4" fillId="0" borderId="44" xfId="154" applyFont="1" applyFill="1" applyBorder="1" applyAlignment="1">
      <alignment horizontal="center" vertical="center"/>
      <protection/>
    </xf>
    <xf numFmtId="0" fontId="4" fillId="0" borderId="44" xfId="154" applyFont="1" applyFill="1" applyBorder="1" applyAlignment="1">
      <alignment horizontal="center" vertical="center" wrapText="1"/>
      <protection/>
    </xf>
    <xf numFmtId="0" fontId="44" fillId="0" borderId="13" xfId="0" applyFont="1" applyFill="1" applyBorder="1" applyAlignment="1">
      <alignment horizontal="center" vertical="center"/>
    </xf>
    <xf numFmtId="0" fontId="44" fillId="24" borderId="13" xfId="0" applyFont="1" applyFill="1" applyBorder="1" applyAlignment="1">
      <alignment horizontal="center" vertical="center"/>
    </xf>
    <xf numFmtId="0" fontId="4" fillId="0" borderId="44" xfId="154" applyFont="1" applyBorder="1" applyAlignment="1">
      <alignment horizontal="center" vertical="center" wrapText="1"/>
      <protection/>
    </xf>
    <xf numFmtId="10" fontId="4" fillId="0" borderId="44" xfId="154" applyNumberFormat="1" applyFont="1" applyBorder="1" applyAlignment="1">
      <alignment horizontal="center" vertical="center" wrapText="1"/>
      <protection/>
    </xf>
    <xf numFmtId="1" fontId="37" fillId="0" borderId="13" xfId="0" applyNumberFormat="1" applyFont="1" applyFill="1" applyBorder="1" applyAlignment="1" applyProtection="1">
      <alignment vertical="center"/>
      <protection locked="0"/>
    </xf>
    <xf numFmtId="1" fontId="37" fillId="0" borderId="13" xfId="154" applyNumberFormat="1" applyFont="1" applyFill="1" applyBorder="1" applyAlignment="1">
      <alignment horizontal="center"/>
      <protection/>
    </xf>
    <xf numFmtId="10" fontId="37" fillId="0" borderId="13" xfId="154" applyNumberFormat="1" applyFont="1" applyFill="1" applyBorder="1" applyAlignment="1">
      <alignment horizontal="center"/>
      <protection/>
    </xf>
    <xf numFmtId="1" fontId="36" fillId="0" borderId="13" xfId="0" applyNumberFormat="1" applyFont="1" applyFill="1" applyBorder="1" applyAlignment="1" applyProtection="1">
      <alignment horizontal="left" vertical="center"/>
      <protection locked="0"/>
    </xf>
    <xf numFmtId="181" fontId="52" fillId="0" borderId="13" xfId="0" applyNumberFormat="1" applyFont="1" applyBorder="1" applyAlignment="1">
      <alignment horizontal="center"/>
    </xf>
    <xf numFmtId="0" fontId="36" fillId="0" borderId="13" xfId="154" applyFont="1" applyFill="1" applyBorder="1" applyAlignment="1">
      <alignment horizontal="center"/>
      <protection/>
    </xf>
    <xf numFmtId="10" fontId="36" fillId="0" borderId="13" xfId="154" applyNumberFormat="1" applyFont="1" applyBorder="1" applyAlignment="1">
      <alignment horizontal="center"/>
      <protection/>
    </xf>
    <xf numFmtId="0" fontId="52" fillId="0" borderId="13" xfId="0" applyFont="1" applyBorder="1" applyAlignment="1">
      <alignment horizontal="center"/>
    </xf>
    <xf numFmtId="1" fontId="36" fillId="0" borderId="13" xfId="154" applyNumberFormat="1" applyFont="1" applyBorder="1" applyAlignment="1">
      <alignment horizontal="center"/>
      <protection/>
    </xf>
    <xf numFmtId="10" fontId="36" fillId="0" borderId="13" xfId="154" applyNumberFormat="1" applyFont="1" applyFill="1" applyBorder="1" applyAlignment="1">
      <alignment horizontal="center"/>
      <protection/>
    </xf>
    <xf numFmtId="0" fontId="36" fillId="0" borderId="13" xfId="154" applyFont="1" applyFill="1" applyBorder="1" applyAlignment="1" applyProtection="1">
      <alignment horizontal="left" vertical="center"/>
      <protection locked="0"/>
    </xf>
    <xf numFmtId="181" fontId="52" fillId="0" borderId="15" xfId="0" applyNumberFormat="1" applyFont="1" applyFill="1" applyBorder="1" applyAlignment="1" applyProtection="1">
      <alignment horizontal="center"/>
      <protection/>
    </xf>
    <xf numFmtId="0" fontId="36" fillId="24" borderId="13" xfId="154" applyFont="1" applyFill="1" applyBorder="1" applyAlignment="1">
      <alignment horizontal="center"/>
      <protection/>
    </xf>
    <xf numFmtId="0" fontId="37" fillId="0" borderId="13" xfId="154" applyFont="1" applyFill="1" applyBorder="1" applyProtection="1">
      <alignment/>
      <protection locked="0"/>
    </xf>
    <xf numFmtId="0" fontId="37" fillId="0" borderId="13" xfId="154" applyFont="1" applyFill="1" applyBorder="1" applyAlignment="1">
      <alignment horizontal="center"/>
      <protection/>
    </xf>
    <xf numFmtId="10" fontId="37" fillId="0" borderId="13" xfId="154" applyNumberFormat="1" applyFont="1" applyFill="1" applyBorder="1" applyAlignment="1">
      <alignment horizontal="center"/>
      <protection/>
    </xf>
    <xf numFmtId="0" fontId="36" fillId="0" borderId="13" xfId="154" applyFont="1" applyFill="1" applyBorder="1" applyProtection="1">
      <alignment/>
      <protection locked="0"/>
    </xf>
    <xf numFmtId="181" fontId="36" fillId="0" borderId="13" xfId="0" applyNumberFormat="1" applyFont="1" applyFill="1" applyBorder="1" applyAlignment="1">
      <alignment horizontal="center" vertical="center"/>
    </xf>
    <xf numFmtId="0" fontId="52" fillId="0" borderId="13" xfId="0" applyFont="1" applyFill="1" applyBorder="1" applyAlignment="1">
      <alignment horizontal="center"/>
    </xf>
    <xf numFmtId="0" fontId="36" fillId="0" borderId="13" xfId="154" applyFont="1" applyFill="1" applyBorder="1" applyAlignment="1" applyProtection="1">
      <alignment vertical="center"/>
      <protection locked="0"/>
    </xf>
    <xf numFmtId="0" fontId="37" fillId="0" borderId="18" xfId="0" applyNumberFormat="1" applyFont="1" applyFill="1" applyBorder="1" applyAlignment="1" applyProtection="1">
      <alignment horizontal="left" vertical="center"/>
      <protection/>
    </xf>
    <xf numFmtId="1" fontId="37" fillId="0" borderId="13" xfId="154" applyNumberFormat="1" applyFont="1" applyBorder="1" applyAlignment="1">
      <alignment horizontal="center"/>
      <protection/>
    </xf>
    <xf numFmtId="0" fontId="36" fillId="0" borderId="18" xfId="0" applyNumberFormat="1" applyFont="1" applyFill="1" applyBorder="1" applyAlignment="1" applyProtection="1">
      <alignment horizontal="left" vertical="center"/>
      <protection/>
    </xf>
    <xf numFmtId="182" fontId="36" fillId="24" borderId="13" xfId="154" applyNumberFormat="1" applyFont="1" applyFill="1" applyBorder="1" applyAlignment="1">
      <alignment horizontal="center" vertical="center"/>
      <protection/>
    </xf>
    <xf numFmtId="181" fontId="36" fillId="24" borderId="13" xfId="154" applyNumberFormat="1" applyFont="1" applyFill="1" applyBorder="1" applyAlignment="1">
      <alignment horizontal="center"/>
      <protection/>
    </xf>
    <xf numFmtId="181" fontId="36" fillId="0" borderId="13" xfId="154" applyNumberFormat="1" applyFont="1" applyFill="1" applyBorder="1">
      <alignment/>
      <protection/>
    </xf>
    <xf numFmtId="181" fontId="36" fillId="0" borderId="13" xfId="154" applyNumberFormat="1" applyFont="1" applyFill="1" applyBorder="1" applyAlignment="1">
      <alignment horizontal="center"/>
      <protection/>
    </xf>
    <xf numFmtId="1" fontId="36" fillId="0" borderId="13" xfId="154" applyNumberFormat="1" applyFont="1" applyFill="1" applyBorder="1" applyAlignment="1">
      <alignment/>
      <protection/>
    </xf>
    <xf numFmtId="181" fontId="0" fillId="24" borderId="13" xfId="154" applyNumberFormat="1" applyFont="1" applyFill="1" applyBorder="1" applyAlignment="1">
      <alignment horizontal="center"/>
      <protection/>
    </xf>
    <xf numFmtId="181" fontId="37" fillId="24" borderId="13" xfId="154" applyNumberFormat="1" applyFont="1" applyFill="1" applyBorder="1">
      <alignment/>
      <protection/>
    </xf>
    <xf numFmtId="10" fontId="37" fillId="24" borderId="13" xfId="154" applyNumberFormat="1" applyFont="1" applyFill="1" applyBorder="1">
      <alignment/>
      <protection/>
    </xf>
    <xf numFmtId="0" fontId="36" fillId="0" borderId="46" xfId="154" applyFont="1" applyFill="1" applyBorder="1" applyAlignment="1" applyProtection="1">
      <alignment wrapText="1"/>
      <protection locked="0"/>
    </xf>
    <xf numFmtId="0" fontId="36" fillId="0" borderId="46" xfId="154" applyFont="1" applyBorder="1" applyAlignment="1" applyProtection="1">
      <alignment wrapText="1"/>
      <protection locked="0"/>
    </xf>
    <xf numFmtId="0" fontId="36" fillId="24" borderId="46" xfId="154" applyFont="1" applyFill="1" applyBorder="1" applyAlignment="1" applyProtection="1">
      <alignment wrapText="1"/>
      <protection locked="0"/>
    </xf>
    <xf numFmtId="10" fontId="36" fillId="0" borderId="46" xfId="154" applyNumberFormat="1" applyFont="1" applyBorder="1" applyAlignment="1" applyProtection="1">
      <alignment wrapText="1"/>
      <protection locked="0"/>
    </xf>
  </cellXfs>
  <cellStyles count="18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输出 3" xfId="63"/>
    <cellStyle name="20% - 强调文字颜色 1 2" xfId="64"/>
    <cellStyle name="计算 2" xfId="65"/>
    <cellStyle name="常规 6" xfId="66"/>
    <cellStyle name="60% - 强调文字颜色 2 3" xfId="67"/>
    <cellStyle name="常规永州市机关事业单位社保处（市本级）" xfId="68"/>
    <cellStyle name="常规_2014年国有资本金预算表格" xfId="69"/>
    <cellStyle name="40% - 强调文字颜色 4 2" xfId="70"/>
    <cellStyle name="20% - 强调文字颜色 5 3" xfId="71"/>
    <cellStyle name="差_11、2018年一般公共预算市对县级专项转移支付分项目预算表" xfId="72"/>
    <cellStyle name="20% - 强调文字颜色 2 3" xfId="73"/>
    <cellStyle name="40% - 强调文字颜色 1 2" xfId="74"/>
    <cellStyle name="20% - 强调文字颜色 3 3" xfId="75"/>
    <cellStyle name="40% - 强调文字颜色 2 2" xfId="76"/>
    <cellStyle name="20% - 强调文字颜色 6 3" xfId="77"/>
    <cellStyle name="链接单元格 3" xfId="78"/>
    <cellStyle name="常规_2014年国有资本经营预算草案" xfId="79"/>
    <cellStyle name="输出 2" xfId="80"/>
    <cellStyle name="千位分隔[0] 2" xfId="81"/>
    <cellStyle name="千位分隔[0] 3" xfId="82"/>
    <cellStyle name="计算 3" xfId="83"/>
    <cellStyle name="适中 2" xfId="84"/>
    <cellStyle name="20% - 强调文字颜色 1 3" xfId="85"/>
    <cellStyle name="20% - 强调文字颜色 2 2" xfId="86"/>
    <cellStyle name="20% - 强调文字颜色 3 2" xfId="87"/>
    <cellStyle name="20% - 强调文字颜色 4 2" xfId="88"/>
    <cellStyle name="常规 3" xfId="89"/>
    <cellStyle name="20% - 强调文字颜色 4 3" xfId="90"/>
    <cellStyle name="常规 4" xfId="91"/>
    <cellStyle name="20% - 强调文字颜色 5 2" xfId="92"/>
    <cellStyle name="20% - 强调文字颜色 6 2" xfId="93"/>
    <cellStyle name="40% - 强调文字颜色 1 3" xfId="94"/>
    <cellStyle name="40% - 强调文字颜色 2 3" xfId="95"/>
    <cellStyle name="40% - 强调文字颜色 3 2" xfId="96"/>
    <cellStyle name="40% - 强调文字颜色 3 3" xfId="97"/>
    <cellStyle name="40% - 强调文字颜色 4 3" xfId="98"/>
    <cellStyle name="40% - 强调文字颜色 5 2" xfId="99"/>
    <cellStyle name="40% - 强调文字颜色 5 3" xfId="100"/>
    <cellStyle name="40% - 强调文字颜色 6 2" xfId="101"/>
    <cellStyle name="40% - 强调文字颜色 6 3" xfId="102"/>
    <cellStyle name="60% - 强调文字颜色 1 2" xfId="103"/>
    <cellStyle name="60% - 强调文字颜色 1 3" xfId="104"/>
    <cellStyle name="60% - 强调文字颜色 2 2" xfId="105"/>
    <cellStyle name="常规 5" xfId="106"/>
    <cellStyle name="60% - 强调文字颜色 3 2" xfId="107"/>
    <cellStyle name="60% - 强调文字颜色 3 3" xfId="108"/>
    <cellStyle name="60% - 强调文字颜色 4 2" xfId="109"/>
    <cellStyle name="60% - 强调文字颜色 4 3" xfId="110"/>
    <cellStyle name="60% - 强调文字颜色 5 2" xfId="111"/>
    <cellStyle name="60% - 强调文字颜色 5 3" xfId="112"/>
    <cellStyle name="60% - 强调文字颜色 6 2" xfId="113"/>
    <cellStyle name="60% - 强调文字颜色 6 3" xfId="114"/>
    <cellStyle name="ColLevel_1" xfId="115"/>
    <cellStyle name="常规 2" xfId="116"/>
    <cellStyle name="no dec" xfId="117"/>
    <cellStyle name="Normal_APR" xfId="118"/>
    <cellStyle name="RowLevel_1" xfId="119"/>
    <cellStyle name="强调文字颜色 1 2" xfId="120"/>
    <cellStyle name="标题 1 2" xfId="121"/>
    <cellStyle name="标题 1 3" xfId="122"/>
    <cellStyle name="标题 2 2" xfId="123"/>
    <cellStyle name="标题 2 3" xfId="124"/>
    <cellStyle name="标题 3 2" xfId="125"/>
    <cellStyle name="标题 3 3" xfId="126"/>
    <cellStyle name="标题 4 2" xfId="127"/>
    <cellStyle name="标题 4 3" xfId="128"/>
    <cellStyle name="标题 5" xfId="129"/>
    <cellStyle name="标题 6" xfId="130"/>
    <cellStyle name="差 2" xfId="131"/>
    <cellStyle name="差 3" xfId="132"/>
    <cellStyle name="常规_06年全市财政收支平衡表060725" xfId="133"/>
    <cellStyle name="常规 10" xfId="134"/>
    <cellStyle name="常规 2 12" xfId="135"/>
    <cellStyle name="常规 2 2" xfId="136"/>
    <cellStyle name="常规 2 3" xfId="137"/>
    <cellStyle name="常规 3 2" xfId="138"/>
    <cellStyle name="常规 7" xfId="139"/>
    <cellStyle name="常规 8" xfId="140"/>
    <cellStyle name="常规 9" xfId="141"/>
    <cellStyle name="常规_06年全市财政收支平衡表060725 2" xfId="142"/>
    <cellStyle name="常规_06年全市财政收支平衡表060725_人大资料2017年预算表（定稿）" xfId="143"/>
    <cellStyle name="常规_06年全市财政收支平衡表060725_人大资料2017年预算表（定稿） 2" xfId="144"/>
    <cellStyle name="常规_08年市本级预算万元表（报人大）" xfId="145"/>
    <cellStyle name="常规_2007年市级财政收支平衡表" xfId="146"/>
    <cellStyle name="常规_2007年市级财政收支平衡表_人大资料2017年预算表（定稿）" xfId="147"/>
    <cellStyle name="常规_2007年市级财政收支平衡表_人大资料2017年预算表（定稿） 2" xfId="148"/>
    <cellStyle name="常规_2008年市本级医保基金预算数(修改后)" xfId="149"/>
    <cellStyle name="常规_2013年国有资本经营预算完成情况表" xfId="150"/>
    <cellStyle name="常规_2013年市本级政府基金汇总表" xfId="151"/>
    <cellStyle name="常规_2014年市本级社会保险基金预算" xfId="152"/>
    <cellStyle name="常规_2017年对下专项转移支付预算表12.21" xfId="153"/>
    <cellStyle name="常规_全省收入" xfId="154"/>
    <cellStyle name="常规_市本级企业养老保险08年预算" xfId="155"/>
    <cellStyle name="常规_新邵2008年预算" xfId="156"/>
    <cellStyle name="常规_永州市机关事业单位社保处（市本级）" xfId="157"/>
    <cellStyle name="常规2001年北塔预算" xfId="158"/>
    <cellStyle name="好 2" xfId="159"/>
    <cellStyle name="好 3" xfId="160"/>
    <cellStyle name="千位[0]_1" xfId="161"/>
    <cellStyle name="好_11、2018年一般公共预算市对县级专项转移支付分项目预算表" xfId="162"/>
    <cellStyle name="好2013年市本级政府基金汇总表" xfId="163"/>
    <cellStyle name="汇总 2" xfId="164"/>
    <cellStyle name="汇总 3" xfId="165"/>
    <cellStyle name="检查单元格 2" xfId="166"/>
    <cellStyle name="检查单元格 3" xfId="167"/>
    <cellStyle name="解释性文本 2" xfId="168"/>
    <cellStyle name="解释性文本 3" xfId="169"/>
    <cellStyle name="警告文本 2" xfId="170"/>
    <cellStyle name="警告文本 3" xfId="171"/>
    <cellStyle name="链接单元格 2" xfId="172"/>
    <cellStyle name="普通_97-917" xfId="173"/>
    <cellStyle name="千分位[0]_laroux" xfId="174"/>
    <cellStyle name="千分位_97-917" xfId="175"/>
    <cellStyle name="千位_1" xfId="176"/>
    <cellStyle name="千位laroux" xfId="177"/>
    <cellStyle name="强调文字颜色 1 3" xfId="178"/>
    <cellStyle name="强调文字颜色 2 2" xfId="179"/>
    <cellStyle name="强调文字颜色 2 3" xfId="180"/>
    <cellStyle name="强调文字颜色 3 2" xfId="181"/>
    <cellStyle name="强调文字颜色 3 3" xfId="182"/>
    <cellStyle name="强调文字颜色 4 2" xfId="183"/>
    <cellStyle name="强调文字颜色 4 3" xfId="184"/>
    <cellStyle name="强调文字颜色 5 2" xfId="185"/>
    <cellStyle name="强调文字颜色 5 3" xfId="186"/>
    <cellStyle name="强调文字颜色 6 2" xfId="187"/>
    <cellStyle name="强调文字颜色 6 3" xfId="188"/>
    <cellStyle name="适中 3" xfId="189"/>
    <cellStyle name="输入 2" xfId="190"/>
    <cellStyle name="输入 3" xfId="191"/>
    <cellStyle name="注释 2" xfId="192"/>
    <cellStyle name="注释 3" xfId="193"/>
    <cellStyle name="常规 4 2" xfId="194"/>
    <cellStyle name="常规_2010年部门预算表格" xfId="1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showZeros="0" tabSelected="1" workbookViewId="0" topLeftCell="A1">
      <pane ySplit="5" topLeftCell="A6" activePane="bottomLeft" state="frozen"/>
      <selection pane="bottomLeft" activeCell="D13" sqref="D13"/>
    </sheetView>
  </sheetViews>
  <sheetFormatPr defaultColWidth="9.00390625" defaultRowHeight="14.25"/>
  <cols>
    <col min="1" max="1" width="31.25390625" style="550" customWidth="1"/>
    <col min="2" max="2" width="7.625" style="550" customWidth="1"/>
    <col min="3" max="3" width="8.875" style="550" customWidth="1"/>
    <col min="4" max="4" width="9.375" style="320" customWidth="1"/>
    <col min="5" max="5" width="7.875" style="516" customWidth="1"/>
    <col min="6" max="6" width="7.625" style="320" customWidth="1"/>
    <col min="7" max="7" width="8.875" style="551" customWidth="1"/>
    <col min="8" max="16384" width="9.00390625" style="320" customWidth="1"/>
  </cols>
  <sheetData>
    <row r="1" spans="1:7" s="514" customFormat="1" ht="14.25" customHeight="1">
      <c r="A1" s="552" t="s">
        <v>0</v>
      </c>
      <c r="B1" s="553"/>
      <c r="C1" s="553"/>
      <c r="D1" s="519"/>
      <c r="E1" s="518"/>
      <c r="F1" s="517"/>
      <c r="G1" s="554"/>
    </row>
    <row r="2" spans="1:7" ht="18.75" customHeight="1">
      <c r="A2" s="555" t="s">
        <v>1</v>
      </c>
      <c r="B2" s="555"/>
      <c r="C2" s="555"/>
      <c r="D2" s="432"/>
      <c r="E2" s="432"/>
      <c r="F2" s="432"/>
      <c r="G2" s="556"/>
    </row>
    <row r="3" spans="1:7" s="548" customFormat="1" ht="15.75" customHeight="1">
      <c r="A3" s="557"/>
      <c r="B3" s="558"/>
      <c r="C3" s="558" t="s">
        <v>2</v>
      </c>
      <c r="D3" s="559"/>
      <c r="E3" s="560"/>
      <c r="F3" s="561" t="s">
        <v>3</v>
      </c>
      <c r="G3" s="562"/>
    </row>
    <row r="4" spans="1:7" s="514" customFormat="1" ht="18.75" customHeight="1">
      <c r="A4" s="563" t="s">
        <v>4</v>
      </c>
      <c r="B4" s="564" t="s">
        <v>5</v>
      </c>
      <c r="C4" s="565" t="s">
        <v>6</v>
      </c>
      <c r="D4" s="332" t="s">
        <v>7</v>
      </c>
      <c r="E4" s="566" t="s">
        <v>8</v>
      </c>
      <c r="F4" s="567" t="s">
        <v>9</v>
      </c>
      <c r="G4" s="568" t="s">
        <v>10</v>
      </c>
    </row>
    <row r="5" spans="1:7" s="514" customFormat="1" ht="33.75" customHeight="1">
      <c r="A5" s="569"/>
      <c r="B5" s="570"/>
      <c r="C5" s="571"/>
      <c r="D5" s="529"/>
      <c r="E5" s="572"/>
      <c r="F5" s="573"/>
      <c r="G5" s="574"/>
    </row>
    <row r="6" spans="1:7" s="549" customFormat="1" ht="18" customHeight="1">
      <c r="A6" s="575" t="s">
        <v>11</v>
      </c>
      <c r="B6" s="576">
        <f>SUM(B7:B23)</f>
        <v>27475.986000000004</v>
      </c>
      <c r="C6" s="576">
        <f>SUM(C7:C23)</f>
        <v>21290</v>
      </c>
      <c r="D6" s="577">
        <f aca="true" t="shared" si="0" ref="D6:D9">C6/B6</f>
        <v>0.7748584527594387</v>
      </c>
      <c r="E6" s="576">
        <f>SUM(E7:E23)-E8</f>
        <v>22522</v>
      </c>
      <c r="F6" s="576">
        <f aca="true" t="shared" si="1" ref="F6:F11">C6-E6</f>
        <v>-1232</v>
      </c>
      <c r="G6" s="577">
        <f aca="true" t="shared" si="2" ref="G6:G11">F6/E6</f>
        <v>-0.05470206908800284</v>
      </c>
    </row>
    <row r="7" spans="1:7" s="549" customFormat="1" ht="15" customHeight="1">
      <c r="A7" s="578" t="s">
        <v>12</v>
      </c>
      <c r="B7" s="579">
        <v>10046</v>
      </c>
      <c r="C7" s="580">
        <v>7990</v>
      </c>
      <c r="D7" s="581">
        <f t="shared" si="0"/>
        <v>0.7953414294246466</v>
      </c>
      <c r="E7" s="582">
        <v>8209</v>
      </c>
      <c r="F7" s="583">
        <f t="shared" si="1"/>
        <v>-219</v>
      </c>
      <c r="G7" s="584">
        <f t="shared" si="2"/>
        <v>-0.026678036301620172</v>
      </c>
    </row>
    <row r="8" spans="1:7" s="549" customFormat="1" ht="15" customHeight="1">
      <c r="A8" s="578" t="s">
        <v>13</v>
      </c>
      <c r="B8" s="580"/>
      <c r="C8" s="580"/>
      <c r="D8" s="581"/>
      <c r="E8" s="582">
        <v>5049</v>
      </c>
      <c r="F8" s="583">
        <f t="shared" si="1"/>
        <v>-5049</v>
      </c>
      <c r="G8" s="584">
        <f t="shared" si="2"/>
        <v>-1</v>
      </c>
    </row>
    <row r="9" spans="1:7" s="549" customFormat="1" ht="15" customHeight="1">
      <c r="A9" s="585" t="s">
        <v>14</v>
      </c>
      <c r="B9" s="586">
        <v>3485.249</v>
      </c>
      <c r="C9" s="580">
        <v>2986</v>
      </c>
      <c r="D9" s="581">
        <f t="shared" si="0"/>
        <v>0.8567537068370151</v>
      </c>
      <c r="E9" s="582">
        <v>2950</v>
      </c>
      <c r="F9" s="583">
        <f t="shared" si="1"/>
        <v>36</v>
      </c>
      <c r="G9" s="584">
        <f t="shared" si="2"/>
        <v>0.012203389830508475</v>
      </c>
    </row>
    <row r="10" spans="1:7" s="549" customFormat="1" ht="15" customHeight="1">
      <c r="A10" s="585" t="s">
        <v>15</v>
      </c>
      <c r="B10" s="586"/>
      <c r="C10" s="580"/>
      <c r="D10" s="581"/>
      <c r="E10" s="582"/>
      <c r="F10" s="583"/>
      <c r="G10" s="479"/>
    </row>
    <row r="11" spans="1:7" s="549" customFormat="1" ht="15" customHeight="1">
      <c r="A11" s="585" t="s">
        <v>16</v>
      </c>
      <c r="B11" s="586">
        <v>1679.003</v>
      </c>
      <c r="C11" s="580">
        <v>924</v>
      </c>
      <c r="D11" s="581">
        <f aca="true" t="shared" si="3" ref="D11:D19">C11/B11</f>
        <v>0.5503265926266957</v>
      </c>
      <c r="E11" s="582">
        <v>996</v>
      </c>
      <c r="F11" s="583">
        <f t="shared" si="1"/>
        <v>-72</v>
      </c>
      <c r="G11" s="584">
        <f t="shared" si="2"/>
        <v>-0.07228915662650602</v>
      </c>
    </row>
    <row r="12" spans="1:7" s="549" customFormat="1" ht="15" customHeight="1">
      <c r="A12" s="585" t="s">
        <v>17</v>
      </c>
      <c r="B12" s="586">
        <v>195.816</v>
      </c>
      <c r="C12" s="580">
        <v>90</v>
      </c>
      <c r="D12" s="581">
        <f t="shared" si="3"/>
        <v>0.45961514891530825</v>
      </c>
      <c r="E12" s="582">
        <v>164</v>
      </c>
      <c r="F12" s="583">
        <f aca="true" t="shared" si="4" ref="F12:F19">C12-E12</f>
        <v>-74</v>
      </c>
      <c r="G12" s="584">
        <f aca="true" t="shared" si="5" ref="G12:G19">F12/E12</f>
        <v>-0.45121951219512196</v>
      </c>
    </row>
    <row r="13" spans="1:7" s="549" customFormat="1" ht="15" customHeight="1">
      <c r="A13" s="585" t="s">
        <v>18</v>
      </c>
      <c r="B13" s="586">
        <v>952.2</v>
      </c>
      <c r="C13" s="580">
        <v>760</v>
      </c>
      <c r="D13" s="581">
        <f t="shared" si="3"/>
        <v>0.7981516488132745</v>
      </c>
      <c r="E13" s="582">
        <v>704</v>
      </c>
      <c r="F13" s="583">
        <f t="shared" si="4"/>
        <v>56</v>
      </c>
      <c r="G13" s="584">
        <f t="shared" si="5"/>
        <v>0.07954545454545454</v>
      </c>
    </row>
    <row r="14" spans="1:7" s="549" customFormat="1" ht="15" customHeight="1">
      <c r="A14" s="585" t="s">
        <v>19</v>
      </c>
      <c r="B14" s="586">
        <v>1127.4599999999998</v>
      </c>
      <c r="C14" s="580">
        <v>991</v>
      </c>
      <c r="D14" s="581">
        <f t="shared" si="3"/>
        <v>0.8789668813084279</v>
      </c>
      <c r="E14" s="582">
        <v>822</v>
      </c>
      <c r="F14" s="583">
        <f t="shared" si="4"/>
        <v>169</v>
      </c>
      <c r="G14" s="584">
        <f t="shared" si="5"/>
        <v>0.20559610705596107</v>
      </c>
    </row>
    <row r="15" spans="1:7" s="549" customFormat="1" ht="15" customHeight="1">
      <c r="A15" s="585" t="s">
        <v>20</v>
      </c>
      <c r="B15" s="586">
        <v>582.3599999999999</v>
      </c>
      <c r="C15" s="580">
        <v>562</v>
      </c>
      <c r="D15" s="581">
        <f t="shared" si="3"/>
        <v>0.9650388076104129</v>
      </c>
      <c r="E15" s="582">
        <v>439</v>
      </c>
      <c r="F15" s="583">
        <f t="shared" si="4"/>
        <v>123</v>
      </c>
      <c r="G15" s="584">
        <f t="shared" si="5"/>
        <v>0.28018223234624146</v>
      </c>
    </row>
    <row r="16" spans="1:7" s="549" customFormat="1" ht="15" customHeight="1">
      <c r="A16" s="585" t="s">
        <v>21</v>
      </c>
      <c r="B16" s="586">
        <v>676.9979999999999</v>
      </c>
      <c r="C16" s="580">
        <v>520</v>
      </c>
      <c r="D16" s="581">
        <f t="shared" si="3"/>
        <v>0.7680968038310306</v>
      </c>
      <c r="E16" s="582">
        <v>570</v>
      </c>
      <c r="F16" s="583">
        <f t="shared" si="4"/>
        <v>-50</v>
      </c>
      <c r="G16" s="584">
        <f t="shared" si="5"/>
        <v>-0.08771929824561403</v>
      </c>
    </row>
    <row r="17" spans="1:7" s="549" customFormat="1" ht="15" customHeight="1">
      <c r="A17" s="585" t="s">
        <v>22</v>
      </c>
      <c r="B17" s="586">
        <v>4734.78</v>
      </c>
      <c r="C17" s="580">
        <v>4555</v>
      </c>
      <c r="D17" s="581">
        <f t="shared" si="3"/>
        <v>0.9620299148006878</v>
      </c>
      <c r="E17" s="582">
        <v>4548</v>
      </c>
      <c r="F17" s="583">
        <f t="shared" si="4"/>
        <v>7</v>
      </c>
      <c r="G17" s="584">
        <f t="shared" si="5"/>
        <v>0.0015391380826737027</v>
      </c>
    </row>
    <row r="18" spans="1:7" s="549" customFormat="1" ht="15" customHeight="1">
      <c r="A18" s="585" t="s">
        <v>23</v>
      </c>
      <c r="B18" s="586">
        <v>1233.7199999999998</v>
      </c>
      <c r="C18" s="580">
        <v>1202</v>
      </c>
      <c r="D18" s="581">
        <f t="shared" si="3"/>
        <v>0.9742891417825764</v>
      </c>
      <c r="E18" s="582">
        <v>909</v>
      </c>
      <c r="F18" s="583">
        <f t="shared" si="4"/>
        <v>293</v>
      </c>
      <c r="G18" s="584">
        <f t="shared" si="5"/>
        <v>0.32233223322332233</v>
      </c>
    </row>
    <row r="19" spans="1:7" s="549" customFormat="1" ht="15" customHeight="1">
      <c r="A19" s="585" t="s">
        <v>24</v>
      </c>
      <c r="B19" s="586">
        <v>2762.3999999999996</v>
      </c>
      <c r="C19" s="580">
        <v>710</v>
      </c>
      <c r="D19" s="581">
        <f t="shared" si="3"/>
        <v>0.25702287865624096</v>
      </c>
      <c r="E19" s="582">
        <v>2214</v>
      </c>
      <c r="F19" s="583">
        <f t="shared" si="4"/>
        <v>-1504</v>
      </c>
      <c r="G19" s="584">
        <f t="shared" si="5"/>
        <v>-0.6793134598012647</v>
      </c>
    </row>
    <row r="20" spans="1:7" s="549" customFormat="1" ht="15" customHeight="1">
      <c r="A20" s="585" t="s">
        <v>25</v>
      </c>
      <c r="B20" s="580"/>
      <c r="C20" s="580"/>
      <c r="D20" s="581"/>
      <c r="E20" s="587"/>
      <c r="F20" s="583"/>
      <c r="G20" s="479"/>
    </row>
    <row r="21" spans="1:7" s="549" customFormat="1" ht="15" customHeight="1">
      <c r="A21" s="585" t="s">
        <v>26</v>
      </c>
      <c r="B21" s="580"/>
      <c r="C21" s="580"/>
      <c r="D21" s="581"/>
      <c r="E21" s="587"/>
      <c r="F21" s="583"/>
      <c r="G21" s="479"/>
    </row>
    <row r="22" spans="1:7" s="549" customFormat="1" ht="15" customHeight="1">
      <c r="A22" s="585" t="s">
        <v>27</v>
      </c>
      <c r="B22" s="580"/>
      <c r="C22" s="580"/>
      <c r="D22" s="581"/>
      <c r="E22" s="587"/>
      <c r="F22" s="583"/>
      <c r="G22" s="479"/>
    </row>
    <row r="23" spans="1:7" s="549" customFormat="1" ht="15" customHeight="1">
      <c r="A23" s="585" t="s">
        <v>28</v>
      </c>
      <c r="B23" s="580"/>
      <c r="C23" s="580"/>
      <c r="D23" s="581"/>
      <c r="E23" s="587">
        <v>-3</v>
      </c>
      <c r="F23" s="583">
        <f>C23-E23</f>
        <v>3</v>
      </c>
      <c r="G23" s="584">
        <f aca="true" t="shared" si="6" ref="G23:G26">F23/E23</f>
        <v>-1</v>
      </c>
    </row>
    <row r="24" spans="1:7" s="549" customFormat="1" ht="15" customHeight="1">
      <c r="A24" s="588" t="s">
        <v>29</v>
      </c>
      <c r="B24" s="589">
        <f>SUM(B25:B32)</f>
        <v>12500</v>
      </c>
      <c r="C24" s="589">
        <f>SUM(C25:C32)</f>
        <v>9158</v>
      </c>
      <c r="D24" s="590">
        <f>C24/B24</f>
        <v>0.73264</v>
      </c>
      <c r="E24" s="589">
        <f>SUM(E25:E32)</f>
        <v>13629</v>
      </c>
      <c r="F24" s="589">
        <f>SUM(F25:F32)</f>
        <v>-4471</v>
      </c>
      <c r="G24" s="577">
        <f t="shared" si="6"/>
        <v>-0.32805048059285347</v>
      </c>
    </row>
    <row r="25" spans="1:7" s="549" customFormat="1" ht="15.75" customHeight="1">
      <c r="A25" s="591" t="s">
        <v>30</v>
      </c>
      <c r="B25" s="580">
        <v>1500</v>
      </c>
      <c r="C25" s="592">
        <v>1082</v>
      </c>
      <c r="D25" s="581">
        <f aca="true" t="shared" si="7" ref="D25:D28">C25/B25</f>
        <v>0.7213333333333334</v>
      </c>
      <c r="E25" s="582">
        <v>983</v>
      </c>
      <c r="F25" s="583">
        <f>C25-E25</f>
        <v>99</v>
      </c>
      <c r="G25" s="584">
        <f t="shared" si="6"/>
        <v>0.10071210579857579</v>
      </c>
    </row>
    <row r="26" spans="1:7" s="549" customFormat="1" ht="15.75" customHeight="1">
      <c r="A26" s="591" t="s">
        <v>31</v>
      </c>
      <c r="B26" s="580">
        <v>1083</v>
      </c>
      <c r="C26" s="592">
        <v>475</v>
      </c>
      <c r="D26" s="581">
        <f t="shared" si="7"/>
        <v>0.43859649122807015</v>
      </c>
      <c r="E26" s="582">
        <v>1083</v>
      </c>
      <c r="F26" s="583">
        <f>C26-E26</f>
        <v>-608</v>
      </c>
      <c r="G26" s="584">
        <f t="shared" si="6"/>
        <v>-0.5614035087719298</v>
      </c>
    </row>
    <row r="27" spans="1:7" s="549" customFormat="1" ht="15.75" customHeight="1">
      <c r="A27" s="591" t="s">
        <v>32</v>
      </c>
      <c r="B27" s="580">
        <v>664</v>
      </c>
      <c r="C27" s="592">
        <v>924</v>
      </c>
      <c r="D27" s="581">
        <f t="shared" si="7"/>
        <v>1.391566265060241</v>
      </c>
      <c r="E27" s="582">
        <v>664</v>
      </c>
      <c r="F27" s="583">
        <f aca="true" t="shared" si="8" ref="F27:F32">C27-E27</f>
        <v>260</v>
      </c>
      <c r="G27" s="584">
        <f aca="true" t="shared" si="9" ref="G27:G32">F27/E27</f>
        <v>0.39156626506024095</v>
      </c>
    </row>
    <row r="28" spans="1:7" s="549" customFormat="1" ht="15.75" customHeight="1">
      <c r="A28" s="591" t="s">
        <v>33</v>
      </c>
      <c r="B28" s="580">
        <v>392</v>
      </c>
      <c r="C28" s="592">
        <v>464</v>
      </c>
      <c r="D28" s="581">
        <f t="shared" si="7"/>
        <v>1.183673469387755</v>
      </c>
      <c r="E28" s="593">
        <v>392</v>
      </c>
      <c r="F28" s="583">
        <f t="shared" si="8"/>
        <v>72</v>
      </c>
      <c r="G28" s="584">
        <f t="shared" si="9"/>
        <v>0.1836734693877551</v>
      </c>
    </row>
    <row r="29" spans="1:7" s="549" customFormat="1" ht="15.75" customHeight="1">
      <c r="A29" s="594" t="s">
        <v>34</v>
      </c>
      <c r="B29" s="580"/>
      <c r="C29" s="592"/>
      <c r="D29" s="581"/>
      <c r="E29" s="593">
        <v>54</v>
      </c>
      <c r="F29" s="583">
        <f t="shared" si="8"/>
        <v>-54</v>
      </c>
      <c r="G29" s="584">
        <f t="shared" si="9"/>
        <v>-1</v>
      </c>
    </row>
    <row r="30" spans="1:7" s="549" customFormat="1" ht="15.75" customHeight="1">
      <c r="A30" s="594" t="s">
        <v>35</v>
      </c>
      <c r="B30" s="580"/>
      <c r="C30" s="592"/>
      <c r="D30" s="581"/>
      <c r="E30" s="593"/>
      <c r="F30" s="583"/>
      <c r="G30" s="479"/>
    </row>
    <row r="31" spans="1:7" s="549" customFormat="1" ht="15.75" customHeight="1">
      <c r="A31" s="594" t="s">
        <v>36</v>
      </c>
      <c r="B31" s="580"/>
      <c r="C31" s="592"/>
      <c r="D31" s="581"/>
      <c r="E31" s="587"/>
      <c r="F31" s="583"/>
      <c r="G31" s="479"/>
    </row>
    <row r="32" spans="1:7" s="549" customFormat="1" ht="15.75" customHeight="1">
      <c r="A32" s="591" t="s">
        <v>37</v>
      </c>
      <c r="B32" s="580">
        <v>8861</v>
      </c>
      <c r="C32" s="592">
        <v>6213</v>
      </c>
      <c r="D32" s="581">
        <f aca="true" t="shared" si="10" ref="D32:D39">C32/B32</f>
        <v>0.7011623970206523</v>
      </c>
      <c r="E32" s="587">
        <v>10453</v>
      </c>
      <c r="F32" s="583">
        <f t="shared" si="8"/>
        <v>-4240</v>
      </c>
      <c r="G32" s="584">
        <f t="shared" si="9"/>
        <v>-0.4056251793743423</v>
      </c>
    </row>
    <row r="33" spans="1:7" s="549" customFormat="1" ht="18" customHeight="1">
      <c r="A33" s="595" t="s">
        <v>38</v>
      </c>
      <c r="B33" s="576">
        <f>B6+B24</f>
        <v>39975.986000000004</v>
      </c>
      <c r="C33" s="576">
        <f>C6+C24</f>
        <v>30448</v>
      </c>
      <c r="D33" s="577">
        <f t="shared" si="10"/>
        <v>0.7616572609366032</v>
      </c>
      <c r="E33" s="576">
        <f>E6+E24</f>
        <v>36151</v>
      </c>
      <c r="F33" s="576">
        <f>F6+F24</f>
        <v>-5703</v>
      </c>
      <c r="G33" s="577">
        <f>G6+G24</f>
        <v>-0.3827525496808563</v>
      </c>
    </row>
    <row r="34" spans="1:7" s="549" customFormat="1" ht="18" customHeight="1">
      <c r="A34" s="595" t="s">
        <v>39</v>
      </c>
      <c r="B34" s="576">
        <f>SUM(B35:B41)</f>
        <v>5918</v>
      </c>
      <c r="C34" s="576">
        <f>SUM(C35:C41)</f>
        <v>4592</v>
      </c>
      <c r="D34" s="577">
        <f t="shared" si="10"/>
        <v>0.7759378168300102</v>
      </c>
      <c r="E34" s="576">
        <f>SUM(E35:E41)</f>
        <v>4725</v>
      </c>
      <c r="F34" s="596">
        <f>C34-E34</f>
        <v>-133</v>
      </c>
      <c r="G34" s="577">
        <f>F34/E34</f>
        <v>-0.028148148148148148</v>
      </c>
    </row>
    <row r="35" spans="1:7" s="549" customFormat="1" ht="18" customHeight="1">
      <c r="A35" s="597" t="s">
        <v>40</v>
      </c>
      <c r="B35" s="598">
        <v>3349</v>
      </c>
      <c r="C35" s="598">
        <v>2663</v>
      </c>
      <c r="D35" s="581">
        <f t="shared" si="10"/>
        <v>0.7951627351448194</v>
      </c>
      <c r="E35" s="599">
        <v>2736</v>
      </c>
      <c r="F35" s="583">
        <f>C35-E35</f>
        <v>-73</v>
      </c>
      <c r="G35" s="584">
        <f>F35/E35</f>
        <v>-0.0266812865497076</v>
      </c>
    </row>
    <row r="36" spans="1:7" s="549" customFormat="1" ht="18" customHeight="1">
      <c r="A36" s="597" t="s">
        <v>41</v>
      </c>
      <c r="B36" s="598">
        <v>1494</v>
      </c>
      <c r="C36" s="598">
        <v>1280</v>
      </c>
      <c r="D36" s="581">
        <f t="shared" si="10"/>
        <v>0.856760374832664</v>
      </c>
      <c r="E36" s="599">
        <v>1264</v>
      </c>
      <c r="F36" s="583">
        <f aca="true" t="shared" si="11" ref="F36:F43">C36-E36</f>
        <v>16</v>
      </c>
      <c r="G36" s="584">
        <f aca="true" t="shared" si="12" ref="G36:G41">F36/E36</f>
        <v>0.012658227848101266</v>
      </c>
    </row>
    <row r="37" spans="1:7" s="549" customFormat="1" ht="18" customHeight="1">
      <c r="A37" s="597" t="s">
        <v>42</v>
      </c>
      <c r="B37" s="598">
        <v>720</v>
      </c>
      <c r="C37" s="598">
        <v>396</v>
      </c>
      <c r="D37" s="581">
        <f t="shared" si="10"/>
        <v>0.55</v>
      </c>
      <c r="E37" s="599">
        <v>427</v>
      </c>
      <c r="F37" s="583">
        <f t="shared" si="11"/>
        <v>-31</v>
      </c>
      <c r="G37" s="584">
        <f t="shared" si="12"/>
        <v>-0.07259953161592506</v>
      </c>
    </row>
    <row r="38" spans="1:7" s="549" customFormat="1" ht="18" customHeight="1">
      <c r="A38" s="597" t="s">
        <v>43</v>
      </c>
      <c r="B38" s="598">
        <v>65</v>
      </c>
      <c r="C38" s="598">
        <v>30</v>
      </c>
      <c r="D38" s="581">
        <f t="shared" si="10"/>
        <v>0.46153846153846156</v>
      </c>
      <c r="E38" s="599">
        <v>55</v>
      </c>
      <c r="F38" s="583">
        <f t="shared" si="11"/>
        <v>-25</v>
      </c>
      <c r="G38" s="584">
        <f t="shared" si="12"/>
        <v>-0.45454545454545453</v>
      </c>
    </row>
    <row r="39" spans="1:7" s="549" customFormat="1" ht="18" customHeight="1">
      <c r="A39" s="597" t="s">
        <v>44</v>
      </c>
      <c r="B39" s="598">
        <v>290</v>
      </c>
      <c r="C39" s="598">
        <v>223</v>
      </c>
      <c r="D39" s="581">
        <f t="shared" si="10"/>
        <v>0.7689655172413793</v>
      </c>
      <c r="E39" s="599">
        <v>244</v>
      </c>
      <c r="F39" s="583">
        <f t="shared" si="11"/>
        <v>-21</v>
      </c>
      <c r="G39" s="584">
        <f t="shared" si="12"/>
        <v>-0.0860655737704918</v>
      </c>
    </row>
    <row r="40" spans="1:7" s="549" customFormat="1" ht="18" customHeight="1">
      <c r="A40" s="597" t="s">
        <v>45</v>
      </c>
      <c r="B40" s="598"/>
      <c r="C40" s="598"/>
      <c r="D40" s="581"/>
      <c r="E40" s="599"/>
      <c r="F40" s="583"/>
      <c r="G40" s="479"/>
    </row>
    <row r="41" spans="1:7" s="549" customFormat="1" ht="18" customHeight="1">
      <c r="A41" s="597" t="s">
        <v>46</v>
      </c>
      <c r="B41" s="600"/>
      <c r="C41" s="601"/>
      <c r="D41" s="581"/>
      <c r="E41" s="599">
        <v>-1</v>
      </c>
      <c r="F41" s="583">
        <f t="shared" si="11"/>
        <v>1</v>
      </c>
      <c r="G41" s="584">
        <f t="shared" si="12"/>
        <v>-1</v>
      </c>
    </row>
    <row r="42" spans="1:7" s="549" customFormat="1" ht="18" customHeight="1">
      <c r="A42" s="595" t="s">
        <v>47</v>
      </c>
      <c r="B42" s="576">
        <f>SUM(B43:B48)</f>
        <v>24462</v>
      </c>
      <c r="C42" s="576">
        <f>SUM(C43:C48)</f>
        <v>19032</v>
      </c>
      <c r="D42" s="577">
        <f aca="true" t="shared" si="13" ref="D42:D46">C42/B42</f>
        <v>0.7780230561687516</v>
      </c>
      <c r="E42" s="576">
        <f>SUM(E43:E48)</f>
        <v>19396</v>
      </c>
      <c r="F42" s="596">
        <f t="shared" si="11"/>
        <v>-364</v>
      </c>
      <c r="G42" s="577">
        <f>G15+G33</f>
        <v>-0.10257031733461486</v>
      </c>
    </row>
    <row r="43" spans="1:7" s="549" customFormat="1" ht="15.75" customHeight="1">
      <c r="A43" s="597" t="s">
        <v>48</v>
      </c>
      <c r="B43" s="598">
        <v>13395</v>
      </c>
      <c r="C43" s="598">
        <v>10653</v>
      </c>
      <c r="D43" s="581">
        <f t="shared" si="13"/>
        <v>0.7952967525195969</v>
      </c>
      <c r="E43" s="599">
        <v>10945</v>
      </c>
      <c r="F43" s="583">
        <f t="shared" si="11"/>
        <v>-292</v>
      </c>
      <c r="G43" s="584">
        <f aca="true" t="shared" si="14" ref="G43:G46">F43/E43</f>
        <v>-0.026678848789401553</v>
      </c>
    </row>
    <row r="44" spans="1:7" s="549" customFormat="1" ht="15.75" customHeight="1">
      <c r="A44" s="597" t="s">
        <v>49</v>
      </c>
      <c r="B44" s="602"/>
      <c r="C44" s="601"/>
      <c r="D44" s="581"/>
      <c r="E44" s="603"/>
      <c r="F44" s="583"/>
      <c r="G44" s="479"/>
    </row>
    <row r="45" spans="1:7" s="549" customFormat="1" ht="15.75" customHeight="1">
      <c r="A45" s="489" t="s">
        <v>50</v>
      </c>
      <c r="B45" s="598">
        <v>7469</v>
      </c>
      <c r="C45" s="598">
        <v>6399</v>
      </c>
      <c r="D45" s="581">
        <f t="shared" si="13"/>
        <v>0.8567411969473825</v>
      </c>
      <c r="E45" s="599">
        <v>6321</v>
      </c>
      <c r="F45" s="583">
        <f>C45-E45</f>
        <v>78</v>
      </c>
      <c r="G45" s="584">
        <f t="shared" si="14"/>
        <v>0.012339819648789748</v>
      </c>
    </row>
    <row r="46" spans="1:7" s="549" customFormat="1" ht="15.75" customHeight="1">
      <c r="A46" s="489" t="s">
        <v>51</v>
      </c>
      <c r="B46" s="598">
        <v>3598</v>
      </c>
      <c r="C46" s="598">
        <v>1980</v>
      </c>
      <c r="D46" s="581">
        <f t="shared" si="13"/>
        <v>0.5503057254030017</v>
      </c>
      <c r="E46" s="599">
        <v>2134</v>
      </c>
      <c r="F46" s="583">
        <f>C46-E46</f>
        <v>-154</v>
      </c>
      <c r="G46" s="584">
        <f t="shared" si="14"/>
        <v>-0.07216494845360824</v>
      </c>
    </row>
    <row r="47" spans="1:7" s="549" customFormat="1" ht="15.75" customHeight="1">
      <c r="A47" s="489" t="s">
        <v>52</v>
      </c>
      <c r="B47" s="600"/>
      <c r="C47" s="601"/>
      <c r="D47" s="581"/>
      <c r="E47" s="599"/>
      <c r="F47" s="583"/>
      <c r="G47" s="479"/>
    </row>
    <row r="48" spans="1:7" s="549" customFormat="1" ht="15.75" customHeight="1">
      <c r="A48" s="597" t="s">
        <v>53</v>
      </c>
      <c r="B48" s="600"/>
      <c r="C48" s="601"/>
      <c r="D48" s="581"/>
      <c r="E48" s="603">
        <v>-4</v>
      </c>
      <c r="F48" s="583"/>
      <c r="G48" s="479"/>
    </row>
    <row r="49" spans="1:7" s="549" customFormat="1" ht="18" customHeight="1">
      <c r="A49" s="491" t="s">
        <v>54</v>
      </c>
      <c r="B49" s="604">
        <f>B33+B34+B42</f>
        <v>70355.986</v>
      </c>
      <c r="C49" s="604">
        <f>C33+C34+C42</f>
        <v>54072</v>
      </c>
      <c r="D49" s="577">
        <f>C49/B49</f>
        <v>0.7685486775780528</v>
      </c>
      <c r="E49" s="604">
        <f>E33+E34+E42</f>
        <v>60272</v>
      </c>
      <c r="F49" s="604">
        <f>F33+F34+F42</f>
        <v>-6200</v>
      </c>
      <c r="G49" s="605">
        <f>G33+G34+G42</f>
        <v>-0.5134710151636193</v>
      </c>
    </row>
    <row r="50" spans="1:7" ht="14.25">
      <c r="A50" s="606"/>
      <c r="B50" s="606"/>
      <c r="C50" s="606"/>
      <c r="D50" s="607"/>
      <c r="E50" s="608"/>
      <c r="F50" s="607"/>
      <c r="G50" s="609"/>
    </row>
  </sheetData>
  <sheetProtection/>
  <mergeCells count="9">
    <mergeCell ref="A2:G2"/>
    <mergeCell ref="F3:G3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7895833333333333" right="0.75" top="0.30972222222222223" bottom="0.15902777777777777" header="0.11944444444444445" footer="0.34930555555555554"/>
  <pageSetup horizontalDpi="600" verticalDpi="600" orientation="portrait" paperSize="9" scale="90"/>
  <headerFooter alignWithMargins="0">
    <oddFooter>&amp;C4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showZeros="0" workbookViewId="0" topLeftCell="A1">
      <selection activeCell="D17" sqref="D17"/>
    </sheetView>
  </sheetViews>
  <sheetFormatPr defaultColWidth="9.00390625" defaultRowHeight="14.25"/>
  <cols>
    <col min="1" max="1" width="27.50390625" style="0" customWidth="1"/>
    <col min="2" max="2" width="8.75390625" style="0" customWidth="1"/>
    <col min="3" max="3" width="28.375" style="0" customWidth="1"/>
    <col min="4" max="4" width="9.375" style="0" customWidth="1"/>
    <col min="5" max="6" width="9.00390625" style="0" customWidth="1"/>
    <col min="7" max="7" width="9.375" style="0" customWidth="1"/>
  </cols>
  <sheetData>
    <row r="1" spans="1:5" s="319" customFormat="1" ht="18.75" customHeight="1">
      <c r="A1" s="321" t="s">
        <v>1201</v>
      </c>
      <c r="B1" s="322"/>
      <c r="C1" s="323"/>
      <c r="D1" s="322"/>
      <c r="E1" s="323"/>
    </row>
    <row r="2" spans="1:6" ht="27" customHeight="1">
      <c r="A2" s="324" t="s">
        <v>1202</v>
      </c>
      <c r="B2" s="324"/>
      <c r="C2" s="324"/>
      <c r="D2" s="324"/>
      <c r="E2" s="325"/>
      <c r="F2" s="325"/>
    </row>
    <row r="3" spans="1:6" ht="15.75" customHeight="1">
      <c r="A3" s="326"/>
      <c r="B3" s="326"/>
      <c r="C3" s="326"/>
      <c r="D3" s="326"/>
      <c r="E3" s="326"/>
      <c r="F3" s="326"/>
    </row>
    <row r="4" spans="1:4" ht="19.5" customHeight="1">
      <c r="A4" s="327"/>
      <c r="B4" s="328"/>
      <c r="C4" s="329"/>
      <c r="D4" s="330" t="s">
        <v>3</v>
      </c>
    </row>
    <row r="5" spans="1:4" ht="24.75" customHeight="1">
      <c r="A5" s="331" t="s">
        <v>1174</v>
      </c>
      <c r="B5" s="332" t="s">
        <v>1203</v>
      </c>
      <c r="C5" s="332" t="s">
        <v>1175</v>
      </c>
      <c r="D5" s="332" t="s">
        <v>1203</v>
      </c>
    </row>
    <row r="6" spans="1:4" s="320" customFormat="1" ht="24.75" customHeight="1">
      <c r="A6" s="333" t="s">
        <v>1176</v>
      </c>
      <c r="B6" s="334"/>
      <c r="C6" s="335" t="s">
        <v>1177</v>
      </c>
      <c r="D6" s="334"/>
    </row>
    <row r="7" spans="1:4" s="320" customFormat="1" ht="24.75" customHeight="1">
      <c r="A7" s="336" t="s">
        <v>1178</v>
      </c>
      <c r="B7" s="334"/>
      <c r="C7" s="335" t="s">
        <v>1179</v>
      </c>
      <c r="D7" s="334"/>
    </row>
    <row r="8" spans="1:4" s="320" customFormat="1" ht="24.75" customHeight="1">
      <c r="A8" s="336" t="s">
        <v>1180</v>
      </c>
      <c r="B8" s="337"/>
      <c r="C8" s="335" t="s">
        <v>1181</v>
      </c>
      <c r="D8" s="338"/>
    </row>
    <row r="9" spans="1:4" s="320" customFormat="1" ht="24.75" customHeight="1">
      <c r="A9" s="339" t="s">
        <v>1182</v>
      </c>
      <c r="B9" s="337"/>
      <c r="C9" s="335" t="s">
        <v>1183</v>
      </c>
      <c r="D9" s="334"/>
    </row>
    <row r="10" spans="1:4" s="320" customFormat="1" ht="24.75" customHeight="1">
      <c r="A10" s="333" t="s">
        <v>1184</v>
      </c>
      <c r="B10" s="337"/>
      <c r="C10" s="335" t="s">
        <v>1185</v>
      </c>
      <c r="D10" s="334"/>
    </row>
    <row r="11" spans="1:4" s="320" customFormat="1" ht="24.75" customHeight="1">
      <c r="A11" s="336" t="s">
        <v>1186</v>
      </c>
      <c r="B11" s="337"/>
      <c r="C11" s="335" t="s">
        <v>1187</v>
      </c>
      <c r="D11" s="340"/>
    </row>
    <row r="12" spans="1:4" s="320" customFormat="1" ht="24.75" customHeight="1">
      <c r="A12" s="336" t="s">
        <v>1188</v>
      </c>
      <c r="B12" s="337"/>
      <c r="C12" s="335" t="s">
        <v>1189</v>
      </c>
      <c r="D12" s="334"/>
    </row>
    <row r="13" spans="1:4" s="320" customFormat="1" ht="24.75" customHeight="1">
      <c r="A13" s="336"/>
      <c r="B13" s="337"/>
      <c r="C13" s="335" t="s">
        <v>1191</v>
      </c>
      <c r="D13" s="334"/>
    </row>
    <row r="14" spans="1:4" s="320" customFormat="1" ht="24.75" customHeight="1">
      <c r="A14" s="336"/>
      <c r="B14" s="337"/>
      <c r="C14" s="335" t="s">
        <v>1192</v>
      </c>
      <c r="D14" s="334"/>
    </row>
    <row r="15" spans="1:4" s="320" customFormat="1" ht="24.75" customHeight="1">
      <c r="A15" s="336"/>
      <c r="B15" s="337"/>
      <c r="C15" s="341" t="s">
        <v>1193</v>
      </c>
      <c r="D15" s="334"/>
    </row>
    <row r="16" spans="1:4" s="320" customFormat="1" ht="24.75" customHeight="1">
      <c r="A16" s="336"/>
      <c r="B16" s="337"/>
      <c r="C16" s="341" t="s">
        <v>1194</v>
      </c>
      <c r="D16" s="334"/>
    </row>
    <row r="17" spans="1:4" s="320" customFormat="1" ht="24.75" customHeight="1">
      <c r="A17" s="336"/>
      <c r="B17" s="337"/>
      <c r="C17" s="341"/>
      <c r="D17" s="334"/>
    </row>
    <row r="18" spans="1:4" s="320" customFormat="1" ht="24.75" customHeight="1">
      <c r="A18" s="336"/>
      <c r="B18" s="337"/>
      <c r="C18" s="341"/>
      <c r="D18" s="334"/>
    </row>
    <row r="19" spans="1:4" s="320" customFormat="1" ht="24.75" customHeight="1">
      <c r="A19" s="336"/>
      <c r="B19" s="337"/>
      <c r="C19" s="341"/>
      <c r="D19" s="334"/>
    </row>
    <row r="20" spans="1:4" s="320" customFormat="1" ht="24.75" customHeight="1">
      <c r="A20" s="336"/>
      <c r="B20" s="337"/>
      <c r="C20" s="342"/>
      <c r="D20" s="334"/>
    </row>
    <row r="21" spans="1:4" s="320" customFormat="1" ht="24.75" customHeight="1">
      <c r="A21" s="336" t="s">
        <v>1195</v>
      </c>
      <c r="B21" s="337"/>
      <c r="C21" s="336" t="s">
        <v>1196</v>
      </c>
      <c r="D21" s="334"/>
    </row>
    <row r="22" spans="1:4" s="320" customFormat="1" ht="24.75" customHeight="1">
      <c r="A22" s="336" t="s">
        <v>90</v>
      </c>
      <c r="B22" s="337"/>
      <c r="C22" s="336" t="s">
        <v>101</v>
      </c>
      <c r="D22" s="340"/>
    </row>
    <row r="23" spans="1:4" s="320" customFormat="1" ht="24.75" customHeight="1">
      <c r="A23" s="336" t="s">
        <v>105</v>
      </c>
      <c r="B23" s="336"/>
      <c r="C23" s="340" t="s">
        <v>106</v>
      </c>
      <c r="D23" s="340"/>
    </row>
    <row r="24" spans="1:4" s="320" customFormat="1" ht="24.75" customHeight="1">
      <c r="A24" s="336" t="s">
        <v>109</v>
      </c>
      <c r="B24" s="336"/>
      <c r="C24" s="336" t="s">
        <v>1198</v>
      </c>
      <c r="D24" s="343"/>
    </row>
    <row r="25" spans="1:4" s="320" customFormat="1" ht="24.75" customHeight="1">
      <c r="A25" s="344" t="s">
        <v>1199</v>
      </c>
      <c r="B25" s="337"/>
      <c r="C25" s="344" t="s">
        <v>1200</v>
      </c>
      <c r="D25" s="337"/>
    </row>
    <row r="26" spans="1:4" s="320" customFormat="1" ht="24.75" customHeight="1">
      <c r="A26"/>
      <c r="B26"/>
      <c r="C26"/>
      <c r="D26"/>
    </row>
    <row r="27" spans="1:4" s="320" customFormat="1" ht="24.75" customHeight="1">
      <c r="A27"/>
      <c r="B27"/>
      <c r="C27"/>
      <c r="D27"/>
    </row>
    <row r="28" spans="1:4" s="320" customFormat="1" ht="23.25" customHeight="1">
      <c r="A28"/>
      <c r="B28"/>
      <c r="C28"/>
      <c r="D28"/>
    </row>
    <row r="29" spans="1:4" s="320" customFormat="1" ht="24.75" customHeight="1">
      <c r="A29"/>
      <c r="B29"/>
      <c r="C29"/>
      <c r="D29"/>
    </row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</sheetData>
  <sheetProtection/>
  <mergeCells count="1">
    <mergeCell ref="A2:D2"/>
  </mergeCells>
  <printOptions horizontalCentered="1"/>
  <pageMargins left="0.5902777777777778" right="0.4722222222222222" top="0.3541666666666667" bottom="0.7083333333333334" header="0.6673611111111111" footer="0.4722222222222222"/>
  <pageSetup firstPageNumber="44" useFirstPageNumber="1" fitToHeight="1" fitToWidth="1" horizontalDpi="600" verticalDpi="600" orientation="portrait" paperSize="9" scale="64"/>
  <headerFooter alignWithMargins="0"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B3:D14"/>
  <sheetViews>
    <sheetView workbookViewId="0" topLeftCell="A1">
      <selection activeCell="D8" sqref="D8"/>
    </sheetView>
  </sheetViews>
  <sheetFormatPr defaultColWidth="9.00390625" defaultRowHeight="14.25"/>
  <cols>
    <col min="2" max="2" width="41.50390625" style="0" customWidth="1"/>
    <col min="3" max="3" width="22.25390625" style="0" customWidth="1"/>
    <col min="4" max="4" width="27.375" style="0" customWidth="1"/>
  </cols>
  <sheetData>
    <row r="3" spans="2:4" ht="22.5">
      <c r="B3" s="298" t="s">
        <v>1204</v>
      </c>
      <c r="C3" s="298"/>
      <c r="D3" s="298"/>
    </row>
    <row r="4" spans="2:4" ht="15">
      <c r="B4" s="299" t="s">
        <v>3</v>
      </c>
      <c r="C4" s="299"/>
      <c r="D4" s="299"/>
    </row>
    <row r="5" spans="2:4" ht="45.75" customHeight="1">
      <c r="B5" s="300" t="s">
        <v>1163</v>
      </c>
      <c r="C5" s="315" t="s">
        <v>1205</v>
      </c>
      <c r="D5" s="302" t="s">
        <v>1206</v>
      </c>
    </row>
    <row r="6" spans="2:4" ht="45.75" customHeight="1">
      <c r="B6" s="303" t="s">
        <v>1207</v>
      </c>
      <c r="C6" s="304">
        <f>C7+C8+C9+C10+C11</f>
        <v>3100</v>
      </c>
      <c r="D6" s="305">
        <f>D7+D8+D9+D10+D11</f>
        <v>3100</v>
      </c>
    </row>
    <row r="7" spans="2:4" ht="45.75" customHeight="1">
      <c r="B7" s="311" t="s">
        <v>1208</v>
      </c>
      <c r="C7" s="316"/>
      <c r="D7" s="305"/>
    </row>
    <row r="8" spans="2:4" ht="45.75" customHeight="1">
      <c r="B8" s="311" t="s">
        <v>1209</v>
      </c>
      <c r="C8" s="317">
        <v>100</v>
      </c>
      <c r="D8" s="305">
        <v>100</v>
      </c>
    </row>
    <row r="9" spans="2:4" ht="45.75" customHeight="1">
      <c r="B9" s="311" t="s">
        <v>1210</v>
      </c>
      <c r="C9" s="318"/>
      <c r="D9" s="305"/>
    </row>
    <row r="10" spans="2:4" ht="45.75" customHeight="1">
      <c r="B10" s="311" t="s">
        <v>1211</v>
      </c>
      <c r="C10" s="318"/>
      <c r="D10" s="305"/>
    </row>
    <row r="11" spans="2:4" ht="45.75" customHeight="1">
      <c r="B11" s="311" t="s">
        <v>1212</v>
      </c>
      <c r="C11" s="318">
        <v>3000</v>
      </c>
      <c r="D11" s="305">
        <v>3000</v>
      </c>
    </row>
    <row r="12" spans="2:4" ht="45.75" customHeight="1">
      <c r="B12" s="303" t="s">
        <v>1213</v>
      </c>
      <c r="C12" s="304"/>
      <c r="D12" s="305"/>
    </row>
    <row r="13" spans="2:4" ht="45.75" customHeight="1">
      <c r="B13" s="303" t="s">
        <v>1214</v>
      </c>
      <c r="C13" s="304"/>
      <c r="D13" s="305"/>
    </row>
    <row r="14" spans="2:4" ht="45.75" customHeight="1">
      <c r="B14" s="312" t="s">
        <v>1215</v>
      </c>
      <c r="C14" s="313">
        <f>C6+C12+C13</f>
        <v>3100</v>
      </c>
      <c r="D14" s="314">
        <f>D6+D13+D12</f>
        <v>3100</v>
      </c>
    </row>
  </sheetData>
  <sheetProtection/>
  <mergeCells count="2">
    <mergeCell ref="B3:D3"/>
    <mergeCell ref="B4:D4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2:D14"/>
  <sheetViews>
    <sheetView workbookViewId="0" topLeftCell="A1">
      <selection activeCell="C13" sqref="C13"/>
    </sheetView>
  </sheetViews>
  <sheetFormatPr defaultColWidth="9.00390625" defaultRowHeight="14.25"/>
  <cols>
    <col min="2" max="2" width="38.00390625" style="0" customWidth="1"/>
    <col min="3" max="3" width="13.25390625" style="0" customWidth="1"/>
    <col min="4" max="4" width="18.00390625" style="0" customWidth="1"/>
  </cols>
  <sheetData>
    <row r="2" spans="2:4" ht="22.5">
      <c r="B2" s="298" t="s">
        <v>1216</v>
      </c>
      <c r="C2" s="298"/>
      <c r="D2" s="298"/>
    </row>
    <row r="3" spans="2:4" ht="15">
      <c r="B3" s="299" t="s">
        <v>3</v>
      </c>
      <c r="C3" s="299"/>
      <c r="D3" s="299"/>
    </row>
    <row r="4" spans="2:4" ht="27.75">
      <c r="B4" s="300" t="s">
        <v>1163</v>
      </c>
      <c r="C4" s="301" t="s">
        <v>1205</v>
      </c>
      <c r="D4" s="302" t="s">
        <v>1206</v>
      </c>
    </row>
    <row r="5" spans="2:4" ht="33.75" customHeight="1">
      <c r="B5" s="303" t="s">
        <v>1217</v>
      </c>
      <c r="C5" s="304">
        <f>C6+C7+C8+C9+C10</f>
        <v>0</v>
      </c>
      <c r="D5" s="305">
        <f>D6+D7+D8+D9+D10</f>
        <v>0</v>
      </c>
    </row>
    <row r="6" spans="2:4" ht="33.75" customHeight="1">
      <c r="B6" s="306" t="s">
        <v>1218</v>
      </c>
      <c r="C6" s="307"/>
      <c r="D6" s="308"/>
    </row>
    <row r="7" spans="2:4" ht="33.75" customHeight="1">
      <c r="B7" s="309" t="s">
        <v>1219</v>
      </c>
      <c r="C7" s="307"/>
      <c r="D7" s="310"/>
    </row>
    <row r="8" spans="2:4" ht="33.75" customHeight="1">
      <c r="B8" s="311" t="s">
        <v>1220</v>
      </c>
      <c r="C8" s="307"/>
      <c r="D8" s="305"/>
    </row>
    <row r="9" spans="2:4" ht="33.75" customHeight="1">
      <c r="B9" s="306" t="s">
        <v>1221</v>
      </c>
      <c r="C9" s="307"/>
      <c r="D9" s="305"/>
    </row>
    <row r="10" spans="2:4" ht="33.75" customHeight="1">
      <c r="B10" s="311" t="s">
        <v>1222</v>
      </c>
      <c r="C10" s="307"/>
      <c r="D10" s="305"/>
    </row>
    <row r="11" spans="2:4" ht="33.75" customHeight="1">
      <c r="B11" s="303" t="s">
        <v>1223</v>
      </c>
      <c r="C11" s="307"/>
      <c r="D11" s="305"/>
    </row>
    <row r="12" spans="2:4" ht="33.75" customHeight="1">
      <c r="B12" s="303" t="s">
        <v>1224</v>
      </c>
      <c r="C12" s="307"/>
      <c r="D12" s="305"/>
    </row>
    <row r="13" spans="2:4" ht="33.75" customHeight="1">
      <c r="B13" s="303" t="s">
        <v>1225</v>
      </c>
      <c r="C13" s="307"/>
      <c r="D13" s="305"/>
    </row>
    <row r="14" spans="2:4" ht="33.75" customHeight="1">
      <c r="B14" s="312" t="s">
        <v>1215</v>
      </c>
      <c r="C14" s="313">
        <f>C5++C11+C12+C13</f>
        <v>0</v>
      </c>
      <c r="D14" s="314">
        <f>D5++D11+D12+D13</f>
        <v>0</v>
      </c>
    </row>
  </sheetData>
  <sheetProtection/>
  <mergeCells count="2">
    <mergeCell ref="B2:D2"/>
    <mergeCell ref="B3:D3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23"/>
  <sheetViews>
    <sheetView workbookViewId="0" topLeftCell="A1">
      <selection activeCell="B9" sqref="B9"/>
    </sheetView>
  </sheetViews>
  <sheetFormatPr defaultColWidth="9.00390625" defaultRowHeight="14.25"/>
  <cols>
    <col min="1" max="1" width="30.50390625" style="284" customWidth="1"/>
    <col min="2" max="2" width="28.625" style="284" customWidth="1"/>
    <col min="3" max="3" width="30.625" style="284" customWidth="1"/>
    <col min="4" max="4" width="28.625" style="284" customWidth="1"/>
    <col min="5" max="16384" width="9.00390625" style="284" customWidth="1"/>
  </cols>
  <sheetData>
    <row r="1" ht="18" customHeight="1">
      <c r="A1" s="284" t="s">
        <v>1226</v>
      </c>
    </row>
    <row r="2" spans="1:4" ht="36" customHeight="1">
      <c r="A2" s="285" t="s">
        <v>1227</v>
      </c>
      <c r="B2" s="285"/>
      <c r="C2" s="285"/>
      <c r="D2" s="285"/>
    </row>
    <row r="3" spans="2:4" ht="19.5" customHeight="1">
      <c r="B3" s="286"/>
      <c r="C3" s="286"/>
      <c r="D3" s="287" t="s">
        <v>3</v>
      </c>
    </row>
    <row r="4" spans="1:4" ht="19.5" customHeight="1">
      <c r="A4" s="288" t="s">
        <v>1228</v>
      </c>
      <c r="B4" s="288"/>
      <c r="C4" s="288" t="s">
        <v>1229</v>
      </c>
      <c r="D4" s="288"/>
    </row>
    <row r="5" spans="1:4" ht="19.5" customHeight="1">
      <c r="A5" s="288" t="s">
        <v>4</v>
      </c>
      <c r="B5" s="288" t="s">
        <v>1203</v>
      </c>
      <c r="C5" s="288" t="s">
        <v>4</v>
      </c>
      <c r="D5" s="288" t="s">
        <v>1203</v>
      </c>
    </row>
    <row r="6" spans="1:4" ht="19.5" customHeight="1">
      <c r="A6" s="289" t="s">
        <v>1230</v>
      </c>
      <c r="B6" s="290"/>
      <c r="C6" s="289" t="s">
        <v>1231</v>
      </c>
      <c r="D6" s="290"/>
    </row>
    <row r="7" spans="1:4" ht="19.5" customHeight="1">
      <c r="A7" s="289" t="s">
        <v>1232</v>
      </c>
      <c r="B7" s="290"/>
      <c r="C7" s="289" t="s">
        <v>1233</v>
      </c>
      <c r="D7" s="290"/>
    </row>
    <row r="8" spans="1:4" ht="19.5" customHeight="1">
      <c r="A8" s="289" t="s">
        <v>1234</v>
      </c>
      <c r="B8" s="290"/>
      <c r="C8" s="289" t="s">
        <v>1235</v>
      </c>
      <c r="D8" s="290"/>
    </row>
    <row r="9" spans="1:4" ht="19.5" customHeight="1">
      <c r="A9" s="289" t="s">
        <v>1236</v>
      </c>
      <c r="B9" s="290"/>
      <c r="C9" s="289" t="s">
        <v>1237</v>
      </c>
      <c r="D9" s="290"/>
    </row>
    <row r="10" spans="1:4" ht="19.5" customHeight="1">
      <c r="A10" s="289" t="s">
        <v>1238</v>
      </c>
      <c r="B10" s="290"/>
      <c r="C10" s="289" t="s">
        <v>1239</v>
      </c>
      <c r="D10" s="290"/>
    </row>
    <row r="11" spans="1:4" ht="19.5" customHeight="1">
      <c r="A11" s="289"/>
      <c r="B11" s="290"/>
      <c r="C11" s="289" t="s">
        <v>1240</v>
      </c>
      <c r="D11" s="290"/>
    </row>
    <row r="12" spans="1:4" ht="19.5" customHeight="1">
      <c r="A12" s="289"/>
      <c r="B12" s="290"/>
      <c r="C12" s="289" t="s">
        <v>1241</v>
      </c>
      <c r="D12" s="290"/>
    </row>
    <row r="13" spans="1:4" ht="19.5" customHeight="1">
      <c r="A13" s="289"/>
      <c r="B13" s="290"/>
      <c r="C13" s="289" t="s">
        <v>1242</v>
      </c>
      <c r="D13" s="290"/>
    </row>
    <row r="14" spans="1:4" ht="19.5" customHeight="1">
      <c r="A14" s="289"/>
      <c r="B14" s="290"/>
      <c r="C14" s="289" t="s">
        <v>1243</v>
      </c>
      <c r="D14" s="290"/>
    </row>
    <row r="15" spans="1:4" ht="19.5" customHeight="1">
      <c r="A15" s="289"/>
      <c r="B15" s="290"/>
      <c r="C15" s="289" t="s">
        <v>1244</v>
      </c>
      <c r="D15" s="290"/>
    </row>
    <row r="16" spans="1:4" ht="19.5" customHeight="1">
      <c r="A16" s="289"/>
      <c r="B16" s="290"/>
      <c r="C16" s="289" t="s">
        <v>1245</v>
      </c>
      <c r="D16" s="290"/>
    </row>
    <row r="17" spans="1:4" ht="19.5" customHeight="1">
      <c r="A17" s="289"/>
      <c r="B17" s="290"/>
      <c r="C17" s="289"/>
      <c r="D17" s="290"/>
    </row>
    <row r="18" spans="1:4" ht="19.5" customHeight="1">
      <c r="A18" s="291" t="s">
        <v>1246</v>
      </c>
      <c r="B18" s="292">
        <f>SUM(B6:B17)</f>
        <v>0</v>
      </c>
      <c r="C18" s="288" t="s">
        <v>1247</v>
      </c>
      <c r="D18" s="290">
        <f>SUM(D6:D16)</f>
        <v>0</v>
      </c>
    </row>
    <row r="19" spans="1:4" ht="19.5" customHeight="1">
      <c r="A19" s="293"/>
      <c r="B19" s="293"/>
      <c r="C19" s="294" t="s">
        <v>1248</v>
      </c>
      <c r="D19" s="290"/>
    </row>
    <row r="20" spans="1:4" ht="19.5" customHeight="1">
      <c r="A20" s="295" t="s">
        <v>109</v>
      </c>
      <c r="B20" s="296"/>
      <c r="C20" s="289" t="s">
        <v>1198</v>
      </c>
      <c r="D20" s="290"/>
    </row>
    <row r="21" spans="1:4" ht="19.5" customHeight="1">
      <c r="A21" s="289"/>
      <c r="B21" s="290"/>
      <c r="C21" s="289"/>
      <c r="D21" s="290"/>
    </row>
    <row r="22" spans="1:4" ht="19.5" customHeight="1">
      <c r="A22" s="289" t="s">
        <v>1199</v>
      </c>
      <c r="B22" s="290">
        <f>B18+B20</f>
        <v>0</v>
      </c>
      <c r="C22" s="289" t="s">
        <v>1200</v>
      </c>
      <c r="D22" s="290">
        <f>SUM(D18:D20)</f>
        <v>0</v>
      </c>
    </row>
    <row r="23" spans="1:4" ht="25.5" customHeight="1">
      <c r="A23" s="297" t="s">
        <v>1249</v>
      </c>
      <c r="B23" s="297"/>
      <c r="C23" s="297"/>
      <c r="D23" s="297"/>
    </row>
  </sheetData>
  <sheetProtection/>
  <mergeCells count="4">
    <mergeCell ref="A2:D2"/>
    <mergeCell ref="A4:B4"/>
    <mergeCell ref="C4:D4"/>
    <mergeCell ref="A23:D23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13"/>
  <sheetViews>
    <sheetView workbookViewId="0" topLeftCell="A1">
      <selection activeCell="B11" sqref="B11"/>
    </sheetView>
  </sheetViews>
  <sheetFormatPr defaultColWidth="9.00390625" defaultRowHeight="14.25"/>
  <cols>
    <col min="1" max="1" width="48.875" style="0" customWidth="1"/>
    <col min="2" max="2" width="23.625" style="0" customWidth="1"/>
  </cols>
  <sheetData>
    <row r="1" ht="22.5" customHeight="1">
      <c r="A1" t="s">
        <v>1250</v>
      </c>
    </row>
    <row r="2" spans="1:2" ht="66" customHeight="1">
      <c r="A2" s="267" t="s">
        <v>1251</v>
      </c>
      <c r="B2" s="267"/>
    </row>
    <row r="3" ht="21.75" customHeight="1">
      <c r="B3" s="269" t="s">
        <v>3</v>
      </c>
    </row>
    <row r="4" spans="1:2" ht="30" customHeight="1">
      <c r="A4" s="276" t="s">
        <v>1163</v>
      </c>
      <c r="B4" s="277" t="s">
        <v>1203</v>
      </c>
    </row>
    <row r="5" spans="1:2" ht="30" customHeight="1">
      <c r="A5" s="278" t="s">
        <v>1207</v>
      </c>
      <c r="B5" s="273"/>
    </row>
    <row r="6" spans="1:2" ht="30" customHeight="1">
      <c r="A6" s="279" t="s">
        <v>1252</v>
      </c>
      <c r="B6" s="280"/>
    </row>
    <row r="7" spans="1:2" ht="30" customHeight="1">
      <c r="A7" s="279" t="s">
        <v>1253</v>
      </c>
      <c r="B7" s="281"/>
    </row>
    <row r="8" spans="1:2" ht="30" customHeight="1">
      <c r="A8" s="279" t="s">
        <v>1254</v>
      </c>
      <c r="B8" s="281"/>
    </row>
    <row r="9" spans="1:2" ht="30" customHeight="1">
      <c r="A9" s="279" t="s">
        <v>1255</v>
      </c>
      <c r="B9" s="281"/>
    </row>
    <row r="10" spans="1:2" ht="30" customHeight="1">
      <c r="A10" s="279" t="s">
        <v>1256</v>
      </c>
      <c r="B10" s="281"/>
    </row>
    <row r="11" spans="1:2" ht="30" customHeight="1">
      <c r="A11" s="278" t="s">
        <v>1213</v>
      </c>
      <c r="B11" s="281"/>
    </row>
    <row r="12" spans="1:2" ht="30" customHeight="1">
      <c r="A12" s="278" t="s">
        <v>1214</v>
      </c>
      <c r="B12" s="281"/>
    </row>
    <row r="13" spans="1:2" ht="30" customHeight="1">
      <c r="A13" s="282" t="s">
        <v>1215</v>
      </c>
      <c r="B13" s="283">
        <f>B5+B11+B12</f>
        <v>0</v>
      </c>
    </row>
  </sheetData>
  <sheetProtection/>
  <mergeCells count="1">
    <mergeCell ref="A2:B2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14"/>
  <sheetViews>
    <sheetView workbookViewId="0" topLeftCell="A1">
      <selection activeCell="B9" sqref="B9"/>
    </sheetView>
  </sheetViews>
  <sheetFormatPr defaultColWidth="9.00390625" defaultRowHeight="14.25"/>
  <cols>
    <col min="1" max="1" width="50.50390625" style="0" customWidth="1"/>
    <col min="2" max="2" width="19.75390625" style="0" customWidth="1"/>
  </cols>
  <sheetData>
    <row r="1" ht="27.75" customHeight="1">
      <c r="A1" t="s">
        <v>1257</v>
      </c>
    </row>
    <row r="2" spans="1:2" ht="75" customHeight="1">
      <c r="A2" s="267" t="s">
        <v>1258</v>
      </c>
      <c r="B2" s="267"/>
    </row>
    <row r="3" spans="1:2" ht="26.25" customHeight="1">
      <c r="A3" s="268"/>
      <c r="B3" s="269" t="s">
        <v>3</v>
      </c>
    </row>
    <row r="4" spans="1:2" ht="30" customHeight="1">
      <c r="A4" s="270" t="s">
        <v>1163</v>
      </c>
      <c r="B4" s="271" t="s">
        <v>1203</v>
      </c>
    </row>
    <row r="5" spans="1:2" ht="30" customHeight="1">
      <c r="A5" s="272" t="s">
        <v>1217</v>
      </c>
      <c r="B5" s="273"/>
    </row>
    <row r="6" spans="1:2" ht="30" customHeight="1">
      <c r="A6" s="272" t="s">
        <v>1259</v>
      </c>
      <c r="B6" s="273"/>
    </row>
    <row r="7" spans="1:2" ht="30" customHeight="1">
      <c r="A7" s="272" t="s">
        <v>1260</v>
      </c>
      <c r="B7" s="273"/>
    </row>
    <row r="8" spans="1:2" ht="30" customHeight="1">
      <c r="A8" s="272" t="s">
        <v>1261</v>
      </c>
      <c r="B8" s="273"/>
    </row>
    <row r="9" spans="1:2" ht="30" customHeight="1">
      <c r="A9" s="272" t="s">
        <v>1262</v>
      </c>
      <c r="B9" s="273"/>
    </row>
    <row r="10" spans="1:2" ht="30" customHeight="1">
      <c r="A10" s="272" t="s">
        <v>1263</v>
      </c>
      <c r="B10" s="273"/>
    </row>
    <row r="11" spans="1:2" ht="30" customHeight="1">
      <c r="A11" s="272" t="s">
        <v>1223</v>
      </c>
      <c r="B11" s="273"/>
    </row>
    <row r="12" spans="1:2" ht="30" customHeight="1">
      <c r="A12" s="272" t="s">
        <v>1224</v>
      </c>
      <c r="B12" s="273"/>
    </row>
    <row r="13" spans="1:2" ht="30" customHeight="1">
      <c r="A13" s="272" t="s">
        <v>1225</v>
      </c>
      <c r="B13" s="273"/>
    </row>
    <row r="14" spans="1:2" ht="30" customHeight="1">
      <c r="A14" s="274" t="s">
        <v>1215</v>
      </c>
      <c r="B14" s="275">
        <f>B5+B11+B12+B13</f>
        <v>0</v>
      </c>
    </row>
  </sheetData>
  <sheetProtection/>
  <mergeCells count="1">
    <mergeCell ref="A2:B2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26"/>
  <sheetViews>
    <sheetView workbookViewId="0" topLeftCell="A1">
      <selection activeCell="E9" sqref="E9"/>
    </sheetView>
  </sheetViews>
  <sheetFormatPr defaultColWidth="9.00390625" defaultRowHeight="14.25"/>
  <cols>
    <col min="1" max="1" width="5.625" style="11" customWidth="1"/>
    <col min="2" max="2" width="20.00390625" style="11" customWidth="1"/>
    <col min="3" max="3" width="11.375" style="11" customWidth="1"/>
    <col min="4" max="4" width="10.875" style="11" customWidth="1"/>
    <col min="5" max="5" width="13.625" style="11" customWidth="1"/>
    <col min="6" max="6" width="11.50390625" style="11" customWidth="1"/>
    <col min="7" max="7" width="15.75390625" style="11" customWidth="1"/>
    <col min="8" max="8" width="12.125" style="11" customWidth="1"/>
    <col min="9" max="9" width="13.50390625" style="11" customWidth="1"/>
    <col min="10" max="10" width="11.00390625" style="11" customWidth="1"/>
    <col min="11" max="11" width="9.00390625" style="11" customWidth="1"/>
    <col min="12" max="12" width="10.375" style="11" bestFit="1" customWidth="1"/>
    <col min="13" max="14" width="9.25390625" style="11" bestFit="1" customWidth="1"/>
    <col min="15" max="16384" width="9.00390625" style="11" customWidth="1"/>
  </cols>
  <sheetData>
    <row r="1" spans="1:9" ht="28.5" customHeight="1">
      <c r="A1" s="249" t="s">
        <v>1264</v>
      </c>
      <c r="B1" s="249"/>
      <c r="C1" s="249"/>
      <c r="D1" s="249"/>
      <c r="E1" s="249"/>
      <c r="F1" s="249"/>
      <c r="G1" s="249"/>
      <c r="H1" s="249"/>
      <c r="I1" s="249"/>
    </row>
    <row r="2" spans="1:9" ht="21.75" customHeight="1">
      <c r="A2" s="250" t="s">
        <v>1265</v>
      </c>
      <c r="B2" s="251" t="s">
        <v>3</v>
      </c>
      <c r="C2" s="252"/>
      <c r="D2" s="252"/>
      <c r="E2" s="252"/>
      <c r="F2" s="252"/>
      <c r="G2" s="252"/>
      <c r="H2" s="252"/>
      <c r="I2" s="252"/>
    </row>
    <row r="3" spans="1:9" s="248" customFormat="1" ht="48.75" customHeight="1">
      <c r="A3" s="152" t="s">
        <v>1266</v>
      </c>
      <c r="B3" s="153" t="s">
        <v>1267</v>
      </c>
      <c r="C3" s="152" t="s">
        <v>1268</v>
      </c>
      <c r="D3" s="152" t="s">
        <v>1269</v>
      </c>
      <c r="E3" s="253" t="s">
        <v>1270</v>
      </c>
      <c r="F3" s="152" t="s">
        <v>1271</v>
      </c>
      <c r="G3" s="152" t="s">
        <v>1272</v>
      </c>
      <c r="H3" s="152" t="s">
        <v>1273</v>
      </c>
      <c r="I3" s="152" t="s">
        <v>1274</v>
      </c>
    </row>
    <row r="4" spans="1:10" s="10" customFormat="1" ht="19.5" customHeight="1">
      <c r="A4" s="156">
        <v>1</v>
      </c>
      <c r="B4" s="254" t="s">
        <v>1275</v>
      </c>
      <c r="C4" s="158">
        <f>E4+F4+G4+H4+I4</f>
        <v>2076</v>
      </c>
      <c r="D4" s="158"/>
      <c r="E4" s="255">
        <v>1882</v>
      </c>
      <c r="F4" s="159">
        <v>194</v>
      </c>
      <c r="G4" s="256"/>
      <c r="H4" s="158"/>
      <c r="I4" s="170"/>
      <c r="J4" s="265"/>
    </row>
    <row r="5" spans="1:10" s="10" customFormat="1" ht="19.5" customHeight="1">
      <c r="A5" s="156">
        <v>2</v>
      </c>
      <c r="B5" s="254" t="s">
        <v>1276</v>
      </c>
      <c r="C5" s="158">
        <f aca="true" t="shared" si="0" ref="C5:C20">E5+F5+G5+H5+I5</f>
        <v>12009</v>
      </c>
      <c r="D5" s="158"/>
      <c r="E5" s="159">
        <f>E6+E7+E8+E9+E10+E11+E12</f>
        <v>11691</v>
      </c>
      <c r="F5" s="159">
        <f>F6+F7+F8+F9+F10+F11+F12</f>
        <v>318</v>
      </c>
      <c r="G5" s="159">
        <f>G6+G7+G8+G9+G10+G11+G12</f>
        <v>0</v>
      </c>
      <c r="H5" s="159">
        <f>H6+H7+H8+H9+H10+H11+H12</f>
        <v>0</v>
      </c>
      <c r="I5" s="159">
        <f>I6+I7+I8+I9+I10+I11+I12</f>
        <v>0</v>
      </c>
      <c r="J5" s="265"/>
    </row>
    <row r="6" spans="1:13" ht="19.5" customHeight="1">
      <c r="A6" s="257">
        <v>3</v>
      </c>
      <c r="B6" s="258" t="s">
        <v>1277</v>
      </c>
      <c r="C6" s="158">
        <f t="shared" si="0"/>
        <v>6502</v>
      </c>
      <c r="D6" s="162"/>
      <c r="E6" s="167">
        <v>6203</v>
      </c>
      <c r="F6" s="167">
        <v>299</v>
      </c>
      <c r="G6" s="259"/>
      <c r="H6" s="162"/>
      <c r="I6" s="169"/>
      <c r="J6" s="266"/>
      <c r="K6" s="266"/>
      <c r="L6" s="266"/>
      <c r="M6" s="266"/>
    </row>
    <row r="7" spans="1:10" ht="19.5" customHeight="1">
      <c r="A7" s="257">
        <v>4</v>
      </c>
      <c r="B7" s="258" t="s">
        <v>1278</v>
      </c>
      <c r="C7" s="158">
        <f t="shared" si="0"/>
        <v>11</v>
      </c>
      <c r="D7" s="162"/>
      <c r="E7" s="167">
        <v>9</v>
      </c>
      <c r="F7" s="167">
        <v>2</v>
      </c>
      <c r="G7" s="259"/>
      <c r="H7" s="162"/>
      <c r="I7" s="169"/>
      <c r="J7" s="266"/>
    </row>
    <row r="8" spans="1:10" ht="19.5" customHeight="1">
      <c r="A8" s="257">
        <v>5</v>
      </c>
      <c r="B8" s="258" t="s">
        <v>1279</v>
      </c>
      <c r="C8" s="158">
        <f t="shared" si="0"/>
        <v>4508</v>
      </c>
      <c r="D8" s="165"/>
      <c r="E8" s="167">
        <v>4508</v>
      </c>
      <c r="F8" s="167"/>
      <c r="G8" s="259"/>
      <c r="H8" s="162"/>
      <c r="I8" s="169"/>
      <c r="J8" s="266"/>
    </row>
    <row r="9" spans="1:10" ht="19.5" customHeight="1">
      <c r="A9" s="257">
        <v>6</v>
      </c>
      <c r="B9" s="258" t="s">
        <v>1280</v>
      </c>
      <c r="C9" s="158">
        <f t="shared" si="0"/>
        <v>17</v>
      </c>
      <c r="D9" s="162"/>
      <c r="E9" s="167"/>
      <c r="F9" s="167">
        <v>17</v>
      </c>
      <c r="G9" s="259"/>
      <c r="H9" s="162"/>
      <c r="I9" s="169"/>
      <c r="J9" s="266"/>
    </row>
    <row r="10" spans="1:10" ht="19.5" customHeight="1">
      <c r="A10" s="257">
        <v>7</v>
      </c>
      <c r="B10" s="258" t="s">
        <v>1281</v>
      </c>
      <c r="C10" s="158">
        <f t="shared" si="0"/>
        <v>971</v>
      </c>
      <c r="D10" s="162"/>
      <c r="E10" s="167">
        <v>971</v>
      </c>
      <c r="F10" s="167"/>
      <c r="G10" s="259"/>
      <c r="H10" s="162"/>
      <c r="I10" s="169"/>
      <c r="J10" s="266"/>
    </row>
    <row r="11" spans="1:10" ht="19.5" customHeight="1">
      <c r="A11" s="257">
        <v>8</v>
      </c>
      <c r="B11" s="258" t="s">
        <v>1282</v>
      </c>
      <c r="C11" s="158">
        <f t="shared" si="0"/>
        <v>0</v>
      </c>
      <c r="D11" s="162"/>
      <c r="E11" s="167"/>
      <c r="F11" s="167"/>
      <c r="G11" s="259"/>
      <c r="H11" s="162"/>
      <c r="I11" s="169"/>
      <c r="J11" s="266"/>
    </row>
    <row r="12" spans="1:10" ht="19.5" customHeight="1">
      <c r="A12" s="257">
        <v>9</v>
      </c>
      <c r="B12" s="258" t="s">
        <v>1283</v>
      </c>
      <c r="C12" s="158">
        <f t="shared" si="0"/>
        <v>0</v>
      </c>
      <c r="D12" s="162"/>
      <c r="E12" s="167"/>
      <c r="F12" s="167"/>
      <c r="G12" s="259"/>
      <c r="H12" s="162"/>
      <c r="I12" s="169"/>
      <c r="J12" s="266"/>
    </row>
    <row r="13" spans="1:14" s="10" customFormat="1" ht="19.5" customHeight="1">
      <c r="A13" s="156">
        <v>10</v>
      </c>
      <c r="B13" s="254" t="s">
        <v>1284</v>
      </c>
      <c r="C13" s="158">
        <f t="shared" si="0"/>
        <v>12966</v>
      </c>
      <c r="D13" s="160"/>
      <c r="E13" s="159">
        <f>E14+E15+E16+E17+E18</f>
        <v>12801</v>
      </c>
      <c r="F13" s="159">
        <f>F14+F15+F16+F17+F18</f>
        <v>165</v>
      </c>
      <c r="G13" s="159">
        <f>G14+G15+G16+G17+G18</f>
        <v>0</v>
      </c>
      <c r="H13" s="159">
        <f>H14+H15+H16+H17+H18</f>
        <v>0</v>
      </c>
      <c r="I13" s="159">
        <f>I14+I15+I16+I17+I18</f>
        <v>0</v>
      </c>
      <c r="J13" s="265"/>
      <c r="K13" s="265"/>
      <c r="L13" s="265"/>
      <c r="M13" s="265"/>
      <c r="N13" s="265"/>
    </row>
    <row r="14" spans="1:10" ht="19.5" customHeight="1">
      <c r="A14" s="257">
        <v>11</v>
      </c>
      <c r="B14" s="258" t="s">
        <v>1285</v>
      </c>
      <c r="C14" s="158">
        <f t="shared" si="0"/>
        <v>12536</v>
      </c>
      <c r="D14" s="260"/>
      <c r="E14" s="167">
        <v>12396</v>
      </c>
      <c r="F14" s="167">
        <v>140</v>
      </c>
      <c r="G14" s="259"/>
      <c r="H14" s="162"/>
      <c r="I14" s="169"/>
      <c r="J14" s="266"/>
    </row>
    <row r="15" spans="1:10" ht="19.5" customHeight="1">
      <c r="A15" s="257">
        <v>12</v>
      </c>
      <c r="B15" s="258" t="s">
        <v>1286</v>
      </c>
      <c r="C15" s="158">
        <f t="shared" si="0"/>
        <v>362</v>
      </c>
      <c r="D15" s="261"/>
      <c r="E15" s="169">
        <v>348</v>
      </c>
      <c r="F15" s="169">
        <v>14</v>
      </c>
      <c r="G15" s="259"/>
      <c r="H15" s="261"/>
      <c r="I15" s="169"/>
      <c r="J15" s="266"/>
    </row>
    <row r="16" spans="1:10" ht="19.5" customHeight="1">
      <c r="A16" s="257">
        <v>13</v>
      </c>
      <c r="B16" s="258" t="s">
        <v>1287</v>
      </c>
      <c r="C16" s="158">
        <f t="shared" si="0"/>
        <v>57</v>
      </c>
      <c r="D16" s="261"/>
      <c r="E16" s="169">
        <v>57</v>
      </c>
      <c r="F16" s="169"/>
      <c r="G16" s="259"/>
      <c r="H16" s="261"/>
      <c r="I16" s="169"/>
      <c r="J16" s="266"/>
    </row>
    <row r="17" spans="1:10" ht="19.5" customHeight="1">
      <c r="A17" s="257">
        <v>14</v>
      </c>
      <c r="B17" s="258" t="s">
        <v>1288</v>
      </c>
      <c r="C17" s="158">
        <f t="shared" si="0"/>
        <v>0</v>
      </c>
      <c r="D17" s="261"/>
      <c r="E17" s="169"/>
      <c r="F17" s="169"/>
      <c r="G17" s="259"/>
      <c r="H17" s="261"/>
      <c r="I17" s="169"/>
      <c r="J17" s="266"/>
    </row>
    <row r="18" spans="1:10" ht="19.5" customHeight="1">
      <c r="A18" s="257">
        <v>15</v>
      </c>
      <c r="B18" s="258" t="s">
        <v>1289</v>
      </c>
      <c r="C18" s="158">
        <f t="shared" si="0"/>
        <v>11</v>
      </c>
      <c r="D18" s="261"/>
      <c r="E18" s="169"/>
      <c r="F18" s="169">
        <v>11</v>
      </c>
      <c r="G18" s="259"/>
      <c r="H18" s="261"/>
      <c r="I18" s="169"/>
      <c r="J18" s="266"/>
    </row>
    <row r="19" spans="1:9" s="10" customFormat="1" ht="19.5" customHeight="1">
      <c r="A19" s="156">
        <v>16</v>
      </c>
      <c r="B19" s="254" t="s">
        <v>1290</v>
      </c>
      <c r="C19" s="158">
        <f t="shared" si="0"/>
        <v>1119</v>
      </c>
      <c r="D19" s="262"/>
      <c r="E19" s="170">
        <f>E4+E5-E13</f>
        <v>772</v>
      </c>
      <c r="F19" s="170">
        <f>F4+F5-F13</f>
        <v>347</v>
      </c>
      <c r="G19" s="170">
        <f>G4+G5-G13</f>
        <v>0</v>
      </c>
      <c r="H19" s="170">
        <f>H4+H5-H13</f>
        <v>0</v>
      </c>
      <c r="I19" s="170">
        <f>I4+I5-I13</f>
        <v>0</v>
      </c>
    </row>
    <row r="20" spans="1:9" ht="19.5" customHeight="1">
      <c r="A20" s="257">
        <v>17</v>
      </c>
      <c r="B20" s="258" t="s">
        <v>1291</v>
      </c>
      <c r="C20" s="158">
        <f t="shared" si="0"/>
        <v>-957</v>
      </c>
      <c r="D20" s="261"/>
      <c r="E20" s="169">
        <f>E5-E13</f>
        <v>-1110</v>
      </c>
      <c r="F20" s="169">
        <f>F5-F13</f>
        <v>153</v>
      </c>
      <c r="G20" s="169">
        <f>G5-G13</f>
        <v>0</v>
      </c>
      <c r="H20" s="169">
        <f>H5-H13</f>
        <v>0</v>
      </c>
      <c r="I20" s="169">
        <f>I5-I13</f>
        <v>0</v>
      </c>
    </row>
    <row r="21" spans="1:9" ht="21" customHeight="1">
      <c r="A21" s="263" t="s">
        <v>1292</v>
      </c>
      <c r="B21" s="263"/>
      <c r="C21" s="263"/>
      <c r="D21" s="263"/>
      <c r="E21" s="263"/>
      <c r="F21" s="263"/>
      <c r="G21" s="263"/>
      <c r="H21" s="263"/>
      <c r="I21" s="263"/>
    </row>
    <row r="26" ht="14.25">
      <c r="C26" s="264"/>
    </row>
  </sheetData>
  <sheetProtection/>
  <mergeCells count="3">
    <mergeCell ref="A1:I1"/>
    <mergeCell ref="B2:I2"/>
    <mergeCell ref="A21:I21"/>
  </mergeCells>
  <printOptions/>
  <pageMargins left="0.7006944444444444" right="0.7006944444444444" top="0.7513888888888889" bottom="0.7513888888888889" header="0.2986111111111111" footer="0.2986111111111111"/>
  <pageSetup horizontalDpi="600" verticalDpi="600" orientation="landscape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27"/>
  <sheetViews>
    <sheetView workbookViewId="0" topLeftCell="A1">
      <selection activeCell="G16" sqref="G16"/>
    </sheetView>
  </sheetViews>
  <sheetFormatPr defaultColWidth="9.00390625" defaultRowHeight="14.25"/>
  <cols>
    <col min="1" max="1" width="5.375" style="59" customWidth="1"/>
    <col min="2" max="2" width="23.625" style="59" customWidth="1"/>
    <col min="3" max="3" width="9.875" style="59" customWidth="1"/>
    <col min="4" max="4" width="9.00390625" style="59" customWidth="1"/>
    <col min="5" max="5" width="10.625" style="59" customWidth="1"/>
    <col min="6" max="6" width="4.625" style="59" customWidth="1"/>
    <col min="7" max="7" width="22.375" style="59" customWidth="1"/>
    <col min="8" max="8" width="10.625" style="59" customWidth="1"/>
    <col min="9" max="9" width="9.00390625" style="59" customWidth="1"/>
    <col min="10" max="10" width="13.625" style="59" customWidth="1"/>
    <col min="11" max="16384" width="9.00390625" style="59" customWidth="1"/>
  </cols>
  <sheetData>
    <row r="1" spans="1:10" s="59" customFormat="1" ht="39.75" customHeight="1">
      <c r="A1" s="221" t="s">
        <v>1293</v>
      </c>
      <c r="B1" s="221"/>
      <c r="C1" s="221"/>
      <c r="D1" s="221"/>
      <c r="E1" s="221"/>
      <c r="F1" s="221"/>
      <c r="G1" s="221"/>
      <c r="H1" s="221"/>
      <c r="I1" s="221"/>
      <c r="J1" s="221"/>
    </row>
    <row r="2" spans="1:10" s="59" customFormat="1" ht="30.75" customHeight="1">
      <c r="A2" s="222"/>
      <c r="B2" s="223"/>
      <c r="C2" s="223"/>
      <c r="D2" s="224"/>
      <c r="E2" s="224"/>
      <c r="F2" s="224"/>
      <c r="G2" s="224"/>
      <c r="H2" s="222"/>
      <c r="I2" s="246" t="s">
        <v>3</v>
      </c>
      <c r="J2" s="247"/>
    </row>
    <row r="3" spans="1:10" s="59" customFormat="1" ht="14.25" customHeight="1">
      <c r="A3" s="225" t="s">
        <v>1266</v>
      </c>
      <c r="B3" s="226" t="s">
        <v>1267</v>
      </c>
      <c r="C3" s="225" t="s">
        <v>1205</v>
      </c>
      <c r="D3" s="225" t="s">
        <v>1294</v>
      </c>
      <c r="E3" s="225" t="s">
        <v>1295</v>
      </c>
      <c r="F3" s="226" t="s">
        <v>1266</v>
      </c>
      <c r="G3" s="226" t="s">
        <v>1267</v>
      </c>
      <c r="H3" s="225" t="s">
        <v>1205</v>
      </c>
      <c r="I3" s="225" t="s">
        <v>1294</v>
      </c>
      <c r="J3" s="225" t="s">
        <v>1295</v>
      </c>
    </row>
    <row r="4" spans="1:10" s="59" customFormat="1" ht="14.25">
      <c r="A4" s="227"/>
      <c r="B4" s="228"/>
      <c r="C4" s="227"/>
      <c r="D4" s="227"/>
      <c r="E4" s="229"/>
      <c r="F4" s="227"/>
      <c r="G4" s="227"/>
      <c r="H4" s="227"/>
      <c r="I4" s="227"/>
      <c r="J4" s="229"/>
    </row>
    <row r="5" spans="1:10" s="59" customFormat="1" ht="14.25">
      <c r="A5" s="227"/>
      <c r="B5" s="228"/>
      <c r="C5" s="227"/>
      <c r="D5" s="227"/>
      <c r="E5" s="229"/>
      <c r="F5" s="227"/>
      <c r="G5" s="227"/>
      <c r="H5" s="227"/>
      <c r="I5" s="227"/>
      <c r="J5" s="229"/>
    </row>
    <row r="6" spans="1:10" s="59" customFormat="1" ht="14.25">
      <c r="A6" s="230"/>
      <c r="B6" s="231"/>
      <c r="C6" s="227"/>
      <c r="D6" s="227"/>
      <c r="E6" s="229"/>
      <c r="F6" s="227"/>
      <c r="G6" s="227"/>
      <c r="H6" s="227"/>
      <c r="I6" s="227"/>
      <c r="J6" s="229"/>
    </row>
    <row r="7" spans="1:10" s="59" customFormat="1" ht="19.5" customHeight="1">
      <c r="A7" s="232" t="s">
        <v>1296</v>
      </c>
      <c r="B7" s="233" t="s">
        <v>1297</v>
      </c>
      <c r="C7" s="234">
        <v>6120.89</v>
      </c>
      <c r="D7" s="234">
        <v>6203</v>
      </c>
      <c r="E7" s="235">
        <f aca="true" t="shared" si="0" ref="E7:E12">D7/C7*100</f>
        <v>101.34147158338085</v>
      </c>
      <c r="F7" s="95">
        <v>16</v>
      </c>
      <c r="G7" s="236" t="s">
        <v>1298</v>
      </c>
      <c r="H7" s="234">
        <v>13151.54</v>
      </c>
      <c r="I7" s="234">
        <v>12396</v>
      </c>
      <c r="J7" s="235">
        <f>I7/H7*100</f>
        <v>94.25512145345716</v>
      </c>
    </row>
    <row r="8" spans="1:10" s="59" customFormat="1" ht="19.5" customHeight="1">
      <c r="A8" s="232" t="s">
        <v>1299</v>
      </c>
      <c r="B8" s="237" t="s">
        <v>1300</v>
      </c>
      <c r="C8" s="234"/>
      <c r="D8" s="234"/>
      <c r="E8" s="235"/>
      <c r="F8" s="95">
        <v>17</v>
      </c>
      <c r="G8" s="236" t="s">
        <v>1301</v>
      </c>
      <c r="H8" s="234"/>
      <c r="I8" s="234"/>
      <c r="J8" s="235"/>
    </row>
    <row r="9" spans="1:10" s="59" customFormat="1" ht="19.5" customHeight="1">
      <c r="A9" s="232" t="s">
        <v>1302</v>
      </c>
      <c r="B9" s="237" t="s">
        <v>1303</v>
      </c>
      <c r="C9" s="234"/>
      <c r="D9" s="234"/>
      <c r="E9" s="235"/>
      <c r="F9" s="95">
        <v>18</v>
      </c>
      <c r="G9" s="236" t="s">
        <v>1304</v>
      </c>
      <c r="H9" s="234"/>
      <c r="I9" s="234"/>
      <c r="J9" s="235"/>
    </row>
    <row r="10" spans="1:10" s="59" customFormat="1" ht="19.5" customHeight="1">
      <c r="A10" s="232" t="s">
        <v>1305</v>
      </c>
      <c r="B10" s="233" t="s">
        <v>1306</v>
      </c>
      <c r="C10" s="238"/>
      <c r="D10" s="234"/>
      <c r="E10" s="235"/>
      <c r="F10" s="95">
        <v>19</v>
      </c>
      <c r="G10" s="236" t="s">
        <v>1307</v>
      </c>
      <c r="H10" s="234"/>
      <c r="I10" s="234">
        <v>348</v>
      </c>
      <c r="J10" s="235"/>
    </row>
    <row r="11" spans="1:10" s="59" customFormat="1" ht="19.5" customHeight="1">
      <c r="A11" s="232" t="s">
        <v>1308</v>
      </c>
      <c r="B11" s="233" t="s">
        <v>1309</v>
      </c>
      <c r="C11" s="234">
        <v>5.5</v>
      </c>
      <c r="D11" s="234">
        <v>9</v>
      </c>
      <c r="E11" s="235">
        <f t="shared" si="0"/>
        <v>163.63636363636365</v>
      </c>
      <c r="F11" s="95">
        <v>20</v>
      </c>
      <c r="G11" s="236" t="s">
        <v>1310</v>
      </c>
      <c r="H11" s="234">
        <v>8</v>
      </c>
      <c r="I11" s="234">
        <v>57</v>
      </c>
      <c r="J11" s="235">
        <f>I11/H11*100</f>
        <v>712.5</v>
      </c>
    </row>
    <row r="12" spans="1:10" s="59" customFormat="1" ht="19.5" customHeight="1">
      <c r="A12" s="232" t="s">
        <v>1311</v>
      </c>
      <c r="B12" s="233" t="s">
        <v>1312</v>
      </c>
      <c r="C12" s="234">
        <v>7000</v>
      </c>
      <c r="D12" s="234">
        <v>4508</v>
      </c>
      <c r="E12" s="235">
        <f t="shared" si="0"/>
        <v>64.4</v>
      </c>
      <c r="F12" s="95">
        <v>21</v>
      </c>
      <c r="G12" s="236" t="s">
        <v>1313</v>
      </c>
      <c r="H12" s="234"/>
      <c r="I12" s="234"/>
      <c r="J12" s="235"/>
    </row>
    <row r="13" spans="1:10" s="59" customFormat="1" ht="19.5" customHeight="1">
      <c r="A13" s="232" t="s">
        <v>1314</v>
      </c>
      <c r="B13" s="233" t="s">
        <v>1315</v>
      </c>
      <c r="C13" s="234"/>
      <c r="D13" s="234"/>
      <c r="E13" s="235"/>
      <c r="F13" s="95">
        <v>22</v>
      </c>
      <c r="G13" s="95"/>
      <c r="H13" s="234"/>
      <c r="I13" s="45"/>
      <c r="J13" s="235"/>
    </row>
    <row r="14" spans="1:10" s="59" customFormat="1" ht="19.5" customHeight="1">
      <c r="A14" s="232" t="s">
        <v>1316</v>
      </c>
      <c r="B14" s="233" t="s">
        <v>1317</v>
      </c>
      <c r="C14" s="234"/>
      <c r="D14" s="7"/>
      <c r="E14" s="235"/>
      <c r="F14" s="95">
        <v>23</v>
      </c>
      <c r="G14" s="95"/>
      <c r="H14" s="234"/>
      <c r="I14" s="45"/>
      <c r="J14" s="235"/>
    </row>
    <row r="15" spans="1:10" s="59" customFormat="1" ht="19.5" customHeight="1">
      <c r="A15" s="232" t="s">
        <v>1318</v>
      </c>
      <c r="B15" s="233" t="s">
        <v>1319</v>
      </c>
      <c r="C15" s="234">
        <v>34</v>
      </c>
      <c r="D15" s="234">
        <v>971</v>
      </c>
      <c r="E15" s="235">
        <f aca="true" t="shared" si="1" ref="E15:E21">D15/C15*100</f>
        <v>2855.8823529411766</v>
      </c>
      <c r="F15" s="95">
        <v>24</v>
      </c>
      <c r="G15" s="239" t="s">
        <v>1320</v>
      </c>
      <c r="H15" s="240">
        <f>H7+H8+H9+H10+H11+H12</f>
        <v>13159.54</v>
      </c>
      <c r="I15" s="240">
        <f>I7+I8+I9+I10+I11+I12</f>
        <v>12801</v>
      </c>
      <c r="J15" s="243">
        <f aca="true" t="shared" si="2" ref="J15:J21">I15/H15*100</f>
        <v>97.2754366793976</v>
      </c>
    </row>
    <row r="16" spans="1:10" s="59" customFormat="1" ht="19.5" customHeight="1">
      <c r="A16" s="232" t="s">
        <v>1321</v>
      </c>
      <c r="B16" s="88" t="s">
        <v>1322</v>
      </c>
      <c r="C16" s="240">
        <f>C7+C10+C11+C12+C14+C15</f>
        <v>13160.39</v>
      </c>
      <c r="D16" s="240">
        <f>D7+D10+D11+D12+D14+D15</f>
        <v>11691</v>
      </c>
      <c r="E16" s="235">
        <f t="shared" si="1"/>
        <v>88.83475337736952</v>
      </c>
      <c r="F16" s="95">
        <v>25</v>
      </c>
      <c r="G16" s="236" t="s">
        <v>1323</v>
      </c>
      <c r="H16" s="234"/>
      <c r="I16" s="45"/>
      <c r="J16" s="235"/>
    </row>
    <row r="17" spans="1:10" s="59" customFormat="1" ht="19.5" customHeight="1">
      <c r="A17" s="232" t="s">
        <v>1324</v>
      </c>
      <c r="B17" s="233" t="s">
        <v>1325</v>
      </c>
      <c r="C17" s="234"/>
      <c r="D17" s="45"/>
      <c r="E17" s="235"/>
      <c r="F17" s="95">
        <v>26</v>
      </c>
      <c r="G17" s="236" t="s">
        <v>1326</v>
      </c>
      <c r="H17" s="234"/>
      <c r="I17" s="45"/>
      <c r="J17" s="235"/>
    </row>
    <row r="18" spans="1:10" s="59" customFormat="1" ht="19.5" customHeight="1">
      <c r="A18" s="232" t="s">
        <v>1327</v>
      </c>
      <c r="B18" s="233" t="s">
        <v>1328</v>
      </c>
      <c r="C18" s="234"/>
      <c r="D18" s="45"/>
      <c r="E18" s="235"/>
      <c r="F18" s="95">
        <v>27</v>
      </c>
      <c r="G18" s="239" t="s">
        <v>1247</v>
      </c>
      <c r="H18" s="240">
        <f>H15</f>
        <v>13159.54</v>
      </c>
      <c r="I18" s="240">
        <f>I15</f>
        <v>12801</v>
      </c>
      <c r="J18" s="243">
        <f t="shared" si="2"/>
        <v>97.2754366793976</v>
      </c>
    </row>
    <row r="19" spans="1:10" s="59" customFormat="1" ht="19.5" customHeight="1">
      <c r="A19" s="232" t="s">
        <v>1329</v>
      </c>
      <c r="B19" s="88" t="s">
        <v>1246</v>
      </c>
      <c r="C19" s="240">
        <f>C16</f>
        <v>13160.39</v>
      </c>
      <c r="D19" s="240">
        <f>D16</f>
        <v>11691</v>
      </c>
      <c r="E19" s="235">
        <f t="shared" si="1"/>
        <v>88.83475337736952</v>
      </c>
      <c r="F19" s="95">
        <v>28</v>
      </c>
      <c r="G19" s="236" t="s">
        <v>1330</v>
      </c>
      <c r="H19" s="238">
        <f>C19-H18</f>
        <v>0.8499999999985448</v>
      </c>
      <c r="I19" s="238">
        <f>D19-I18</f>
        <v>-1110</v>
      </c>
      <c r="J19" s="235">
        <f t="shared" si="2"/>
        <v>-130588.23529434121</v>
      </c>
    </row>
    <row r="20" spans="1:11" s="60" customFormat="1" ht="19.5" customHeight="1">
      <c r="A20" s="232" t="s">
        <v>1331</v>
      </c>
      <c r="B20" s="241" t="s">
        <v>1332</v>
      </c>
      <c r="C20" s="234">
        <v>25</v>
      </c>
      <c r="D20" s="234">
        <v>1882</v>
      </c>
      <c r="E20" s="235">
        <f t="shared" si="1"/>
        <v>7528</v>
      </c>
      <c r="F20" s="95">
        <v>29</v>
      </c>
      <c r="G20" s="236" t="s">
        <v>1333</v>
      </c>
      <c r="H20" s="234">
        <f>C20+H19</f>
        <v>25.849999999998545</v>
      </c>
      <c r="I20" s="234">
        <f>I19+D20</f>
        <v>772</v>
      </c>
      <c r="J20" s="235">
        <f t="shared" si="2"/>
        <v>2986.460348162644</v>
      </c>
      <c r="K20" s="60" t="s">
        <v>2</v>
      </c>
    </row>
    <row r="21" spans="1:10" s="59" customFormat="1" ht="19.5" customHeight="1">
      <c r="A21" s="232" t="s">
        <v>1334</v>
      </c>
      <c r="B21" s="242" t="s">
        <v>1335</v>
      </c>
      <c r="C21" s="240">
        <f>SUM(C19:C20)</f>
        <v>13185.39</v>
      </c>
      <c r="D21" s="240">
        <f>D20+D19</f>
        <v>13573</v>
      </c>
      <c r="E21" s="243">
        <f t="shared" si="1"/>
        <v>102.93969309971112</v>
      </c>
      <c r="F21" s="95">
        <v>30</v>
      </c>
      <c r="G21" s="239" t="s">
        <v>1336</v>
      </c>
      <c r="H21" s="244">
        <f>H20+H18</f>
        <v>13185.39</v>
      </c>
      <c r="I21" s="240">
        <f>I20+I18</f>
        <v>13573</v>
      </c>
      <c r="J21" s="243">
        <f t="shared" si="2"/>
        <v>102.93969309971112</v>
      </c>
    </row>
    <row r="27" spans="2:3" s="59" customFormat="1" ht="14.25">
      <c r="B27" s="245"/>
      <c r="C27" s="245"/>
    </row>
  </sheetData>
  <sheetProtection/>
  <mergeCells count="13">
    <mergeCell ref="A1:J1"/>
    <mergeCell ref="D2:G2"/>
    <mergeCell ref="I2:J2"/>
    <mergeCell ref="A3:A6"/>
    <mergeCell ref="B3:B6"/>
    <mergeCell ref="C3:C6"/>
    <mergeCell ref="D3:D6"/>
    <mergeCell ref="E3:E6"/>
    <mergeCell ref="F3:F6"/>
    <mergeCell ref="G3:G6"/>
    <mergeCell ref="H3:H6"/>
    <mergeCell ref="I3:I6"/>
    <mergeCell ref="J3:J6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20"/>
  <sheetViews>
    <sheetView workbookViewId="0" topLeftCell="A1">
      <selection activeCell="J18" sqref="J18"/>
    </sheetView>
  </sheetViews>
  <sheetFormatPr defaultColWidth="9.00390625" defaultRowHeight="14.25"/>
  <cols>
    <col min="1" max="1" width="5.25390625" style="59" customWidth="1"/>
    <col min="2" max="2" width="21.375" style="59" customWidth="1"/>
    <col min="3" max="3" width="10.125" style="59" customWidth="1"/>
    <col min="4" max="4" width="10.375" style="202" customWidth="1"/>
    <col min="5" max="5" width="9.25390625" style="59" customWidth="1"/>
    <col min="6" max="6" width="4.875" style="59" customWidth="1"/>
    <col min="7" max="7" width="25.00390625" style="59" customWidth="1"/>
    <col min="8" max="8" width="11.00390625" style="59" customWidth="1"/>
    <col min="9" max="9" width="11.50390625" style="59" customWidth="1"/>
    <col min="10" max="10" width="11.625" style="59" bestFit="1" customWidth="1"/>
    <col min="11" max="16384" width="9.00390625" style="59" customWidth="1"/>
  </cols>
  <sheetData>
    <row r="1" spans="1:10" s="59" customFormat="1" ht="22.5">
      <c r="A1" s="64"/>
      <c r="B1" s="65" t="s">
        <v>1337</v>
      </c>
      <c r="C1" s="65"/>
      <c r="D1" s="65"/>
      <c r="E1" s="65"/>
      <c r="F1" s="65"/>
      <c r="G1" s="65"/>
      <c r="H1" s="65"/>
      <c r="I1" s="65"/>
      <c r="J1" s="65"/>
    </row>
    <row r="2" spans="1:10" s="59" customFormat="1" ht="14.25">
      <c r="A2" s="66"/>
      <c r="B2" s="67"/>
      <c r="C2" s="68"/>
      <c r="D2" s="69"/>
      <c r="E2" s="69"/>
      <c r="F2" s="69"/>
      <c r="G2" s="69"/>
      <c r="H2" s="66"/>
      <c r="I2" s="217" t="s">
        <v>3</v>
      </c>
      <c r="J2" s="218"/>
    </row>
    <row r="3" spans="1:10" s="59" customFormat="1" ht="46.5" customHeight="1">
      <c r="A3" s="203" t="s">
        <v>1266</v>
      </c>
      <c r="B3" s="204" t="s">
        <v>1163</v>
      </c>
      <c r="C3" s="204" t="s">
        <v>1205</v>
      </c>
      <c r="D3" s="205" t="s">
        <v>1338</v>
      </c>
      <c r="E3" s="204" t="s">
        <v>1339</v>
      </c>
      <c r="F3" s="204" t="s">
        <v>1266</v>
      </c>
      <c r="G3" s="204" t="s">
        <v>114</v>
      </c>
      <c r="H3" s="204" t="s">
        <v>1205</v>
      </c>
      <c r="I3" s="205" t="s">
        <v>1338</v>
      </c>
      <c r="J3" s="204" t="s">
        <v>1339</v>
      </c>
    </row>
    <row r="4" spans="1:10" s="59" customFormat="1" ht="30" customHeight="1">
      <c r="A4" s="75" t="s">
        <v>1296</v>
      </c>
      <c r="B4" s="76" t="s">
        <v>1340</v>
      </c>
      <c r="C4" s="31">
        <v>64</v>
      </c>
      <c r="D4" s="31">
        <v>299</v>
      </c>
      <c r="E4" s="204">
        <f>SUM(D4/C4*100)</f>
        <v>467.1875</v>
      </c>
      <c r="F4" s="79">
        <v>18</v>
      </c>
      <c r="G4" s="80" t="s">
        <v>1341</v>
      </c>
      <c r="H4" s="81">
        <v>132</v>
      </c>
      <c r="I4" s="81">
        <v>125</v>
      </c>
      <c r="J4" s="219">
        <f aca="true" t="shared" si="0" ref="J4:J10">SUM(I4/H4*100)</f>
        <v>94.6969696969697</v>
      </c>
    </row>
    <row r="5" spans="1:10" s="59" customFormat="1" ht="19.5" customHeight="1">
      <c r="A5" s="75" t="s">
        <v>1299</v>
      </c>
      <c r="B5" s="80" t="s">
        <v>1342</v>
      </c>
      <c r="C5" s="206">
        <f>C6+C7+C8</f>
        <v>0</v>
      </c>
      <c r="D5" s="82">
        <f>D6+D7+D8</f>
        <v>0</v>
      </c>
      <c r="E5" s="204"/>
      <c r="F5" s="84">
        <v>19</v>
      </c>
      <c r="G5" s="80" t="s">
        <v>1301</v>
      </c>
      <c r="H5" s="81">
        <v>35</v>
      </c>
      <c r="I5" s="81">
        <v>16</v>
      </c>
      <c r="J5" s="219">
        <f t="shared" si="0"/>
        <v>45.714285714285715</v>
      </c>
    </row>
    <row r="6" spans="1:10" s="59" customFormat="1" ht="19.5" customHeight="1">
      <c r="A6" s="75" t="s">
        <v>1302</v>
      </c>
      <c r="B6" s="85" t="s">
        <v>1343</v>
      </c>
      <c r="C6" s="206"/>
      <c r="D6" s="81"/>
      <c r="E6" s="204"/>
      <c r="F6" s="79">
        <v>20</v>
      </c>
      <c r="G6" s="80" t="s">
        <v>1344</v>
      </c>
      <c r="H6" s="82"/>
      <c r="I6" s="82"/>
      <c r="J6" s="219"/>
    </row>
    <row r="7" spans="1:10" s="59" customFormat="1" ht="19.5" customHeight="1">
      <c r="A7" s="75" t="s">
        <v>1305</v>
      </c>
      <c r="B7" s="85" t="s">
        <v>1345</v>
      </c>
      <c r="C7" s="206"/>
      <c r="D7" s="81"/>
      <c r="E7" s="204"/>
      <c r="F7" s="84">
        <v>21</v>
      </c>
      <c r="G7" s="80" t="s">
        <v>1346</v>
      </c>
      <c r="H7" s="82">
        <v>2</v>
      </c>
      <c r="I7" s="81"/>
      <c r="J7" s="219">
        <f t="shared" si="0"/>
        <v>0</v>
      </c>
    </row>
    <row r="8" spans="1:10" s="59" customFormat="1" ht="19.5" customHeight="1">
      <c r="A8" s="75" t="s">
        <v>1308</v>
      </c>
      <c r="B8" s="85" t="s">
        <v>1347</v>
      </c>
      <c r="C8" s="206"/>
      <c r="D8" s="81"/>
      <c r="E8" s="204"/>
      <c r="F8" s="79">
        <v>22</v>
      </c>
      <c r="G8" s="80" t="s">
        <v>1348</v>
      </c>
      <c r="H8" s="82">
        <v>1</v>
      </c>
      <c r="I8" s="82">
        <v>1</v>
      </c>
      <c r="J8" s="219">
        <f t="shared" si="0"/>
        <v>100</v>
      </c>
    </row>
    <row r="9" spans="1:10" s="59" customFormat="1" ht="19.5" customHeight="1">
      <c r="A9" s="75" t="s">
        <v>1311</v>
      </c>
      <c r="B9" s="80" t="s">
        <v>1349</v>
      </c>
      <c r="C9" s="206"/>
      <c r="D9" s="81"/>
      <c r="E9" s="204"/>
      <c r="F9" s="84">
        <v>23</v>
      </c>
      <c r="G9" s="80" t="s">
        <v>1350</v>
      </c>
      <c r="H9" s="81">
        <v>15</v>
      </c>
      <c r="I9" s="81">
        <v>4</v>
      </c>
      <c r="J9" s="219">
        <f t="shared" si="0"/>
        <v>26.666666666666668</v>
      </c>
    </row>
    <row r="10" spans="1:10" s="59" customFormat="1" ht="19.5" customHeight="1">
      <c r="A10" s="75" t="s">
        <v>1314</v>
      </c>
      <c r="B10" s="80" t="s">
        <v>1351</v>
      </c>
      <c r="C10" s="207">
        <v>1</v>
      </c>
      <c r="D10" s="81">
        <v>2</v>
      </c>
      <c r="E10" s="204">
        <f>SUM(D10/C10*100)</f>
        <v>200</v>
      </c>
      <c r="F10" s="79">
        <v>24</v>
      </c>
      <c r="G10" s="80" t="s">
        <v>1352</v>
      </c>
      <c r="H10" s="82">
        <v>8</v>
      </c>
      <c r="I10" s="81"/>
      <c r="J10" s="219">
        <f t="shared" si="0"/>
        <v>0</v>
      </c>
    </row>
    <row r="11" spans="1:10" s="59" customFormat="1" ht="19.5" customHeight="1">
      <c r="A11" s="75" t="s">
        <v>1316</v>
      </c>
      <c r="B11" s="80" t="s">
        <v>1353</v>
      </c>
      <c r="C11" s="206"/>
      <c r="D11" s="81"/>
      <c r="E11" s="204"/>
      <c r="F11" s="84">
        <v>25</v>
      </c>
      <c r="G11" s="80" t="s">
        <v>1191</v>
      </c>
      <c r="H11" s="81">
        <v>90</v>
      </c>
      <c r="I11" s="81">
        <v>14</v>
      </c>
      <c r="J11" s="219"/>
    </row>
    <row r="12" spans="1:10" s="59" customFormat="1" ht="19.5" customHeight="1">
      <c r="A12" s="75" t="s">
        <v>1318</v>
      </c>
      <c r="B12" s="80" t="s">
        <v>1354</v>
      </c>
      <c r="C12" s="206"/>
      <c r="D12" s="81"/>
      <c r="E12" s="204"/>
      <c r="F12" s="79">
        <v>26</v>
      </c>
      <c r="G12" s="80" t="s">
        <v>1355</v>
      </c>
      <c r="H12" s="81"/>
      <c r="I12" s="81"/>
      <c r="J12" s="219"/>
    </row>
    <row r="13" spans="1:10" s="59" customFormat="1" ht="19.5" customHeight="1">
      <c r="A13" s="75" t="s">
        <v>1321</v>
      </c>
      <c r="B13" s="80" t="s">
        <v>1317</v>
      </c>
      <c r="C13" s="206"/>
      <c r="D13" s="31">
        <v>17</v>
      </c>
      <c r="E13" s="204"/>
      <c r="F13" s="84">
        <v>27</v>
      </c>
      <c r="G13" s="45"/>
      <c r="H13" s="208"/>
      <c r="I13" s="220"/>
      <c r="J13" s="219"/>
    </row>
    <row r="14" spans="1:11" s="60" customFormat="1" ht="19.5" customHeight="1">
      <c r="A14" s="75" t="s">
        <v>1324</v>
      </c>
      <c r="B14" s="89" t="s">
        <v>1356</v>
      </c>
      <c r="C14" s="209">
        <f>C4+C10+C12</f>
        <v>65</v>
      </c>
      <c r="D14" s="87">
        <f>D4+D10++D12+D13</f>
        <v>318</v>
      </c>
      <c r="E14" s="72">
        <f aca="true" t="shared" si="1" ref="E14:E18">SUM(D14/C14*100)</f>
        <v>489.2307692307693</v>
      </c>
      <c r="F14" s="79">
        <v>28</v>
      </c>
      <c r="G14" s="210" t="s">
        <v>1357</v>
      </c>
      <c r="H14" s="209">
        <f>H4+H5+H7+H8+H9+H10+H11+H12</f>
        <v>283</v>
      </c>
      <c r="I14" s="209">
        <f>I4+I5+I7+I8+I9+I10+I11+I12</f>
        <v>160</v>
      </c>
      <c r="J14" s="219">
        <f aca="true" t="shared" si="2" ref="J14:J19">SUM(I14/H14*100)</f>
        <v>56.53710247349824</v>
      </c>
      <c r="K14" s="112"/>
    </row>
    <row r="15" spans="1:11" s="59" customFormat="1" ht="19.5" customHeight="1">
      <c r="A15" s="75" t="s">
        <v>1331</v>
      </c>
      <c r="B15" s="80" t="s">
        <v>1358</v>
      </c>
      <c r="C15" s="206">
        <v>55</v>
      </c>
      <c r="D15" s="81"/>
      <c r="E15" s="204"/>
      <c r="F15" s="84">
        <v>29</v>
      </c>
      <c r="G15" s="80" t="s">
        <v>1359</v>
      </c>
      <c r="H15" s="81"/>
      <c r="I15" s="109"/>
      <c r="J15" s="219"/>
      <c r="K15" s="63"/>
    </row>
    <row r="16" spans="1:10" s="59" customFormat="1" ht="19.5" customHeight="1">
      <c r="A16" s="75" t="s">
        <v>1360</v>
      </c>
      <c r="B16" s="80" t="s">
        <v>1361</v>
      </c>
      <c r="C16" s="206"/>
      <c r="D16" s="81"/>
      <c r="E16" s="204"/>
      <c r="F16" s="79">
        <v>30</v>
      </c>
      <c r="G16" s="80" t="s">
        <v>1362</v>
      </c>
      <c r="H16" s="81">
        <v>6</v>
      </c>
      <c r="I16" s="109">
        <v>5</v>
      </c>
      <c r="J16" s="219">
        <f t="shared" si="2"/>
        <v>83.33333333333334</v>
      </c>
    </row>
    <row r="17" spans="1:10" s="60" customFormat="1" ht="19.5" customHeight="1">
      <c r="A17" s="75" t="s">
        <v>1363</v>
      </c>
      <c r="B17" s="210" t="s">
        <v>1364</v>
      </c>
      <c r="C17" s="209">
        <f aca="true" t="shared" si="3" ref="C17:I17">C14+C15+C16</f>
        <v>120</v>
      </c>
      <c r="D17" s="87">
        <f t="shared" si="3"/>
        <v>318</v>
      </c>
      <c r="E17" s="72">
        <f t="shared" si="1"/>
        <v>265</v>
      </c>
      <c r="F17" s="84">
        <v>31</v>
      </c>
      <c r="G17" s="210" t="s">
        <v>1365</v>
      </c>
      <c r="H17" s="209">
        <f t="shared" si="3"/>
        <v>289</v>
      </c>
      <c r="I17" s="111">
        <f t="shared" si="3"/>
        <v>165</v>
      </c>
      <c r="J17" s="219">
        <f t="shared" si="2"/>
        <v>57.09342560553633</v>
      </c>
    </row>
    <row r="18" spans="1:10" s="59" customFormat="1" ht="19.5" customHeight="1">
      <c r="A18" s="75" t="s">
        <v>1366</v>
      </c>
      <c r="B18" s="80" t="s">
        <v>1332</v>
      </c>
      <c r="C18" s="206">
        <v>197</v>
      </c>
      <c r="D18" s="81">
        <v>194</v>
      </c>
      <c r="E18" s="204">
        <f t="shared" si="1"/>
        <v>98.47715736040608</v>
      </c>
      <c r="F18" s="79">
        <v>32</v>
      </c>
      <c r="G18" s="80" t="s">
        <v>1367</v>
      </c>
      <c r="H18" s="211">
        <f>C17-H17</f>
        <v>-169</v>
      </c>
      <c r="I18" s="92">
        <f>D17-I17</f>
        <v>153</v>
      </c>
      <c r="J18" s="83">
        <f t="shared" si="2"/>
        <v>-90.53254437869822</v>
      </c>
    </row>
    <row r="19" spans="1:10" s="59" customFormat="1" ht="19.5" customHeight="1">
      <c r="A19" s="212" t="s">
        <v>1368</v>
      </c>
      <c r="B19" s="213"/>
      <c r="C19" s="214"/>
      <c r="D19" s="214"/>
      <c r="E19" s="79"/>
      <c r="F19" s="84">
        <v>33</v>
      </c>
      <c r="G19" s="80" t="s">
        <v>1369</v>
      </c>
      <c r="H19" s="215">
        <f>C18+H18</f>
        <v>28</v>
      </c>
      <c r="I19" s="94">
        <f>D18+I18</f>
        <v>347</v>
      </c>
      <c r="J19" s="219">
        <f t="shared" si="2"/>
        <v>1239.2857142857142</v>
      </c>
    </row>
    <row r="20" spans="1:10" s="59" customFormat="1" ht="19.5" customHeight="1">
      <c r="A20" s="45"/>
      <c r="B20" s="96" t="s">
        <v>1370</v>
      </c>
      <c r="C20" s="87">
        <f>C17+C18</f>
        <v>317</v>
      </c>
      <c r="D20" s="87">
        <f>D17+D18</f>
        <v>512</v>
      </c>
      <c r="E20" s="72"/>
      <c r="F20" s="79">
        <v>34</v>
      </c>
      <c r="G20" s="89" t="s">
        <v>1371</v>
      </c>
      <c r="H20" s="216">
        <f>H17+H19</f>
        <v>317</v>
      </c>
      <c r="I20" s="216">
        <f>I17+I19</f>
        <v>512</v>
      </c>
      <c r="J20" s="219"/>
    </row>
  </sheetData>
  <sheetProtection/>
  <mergeCells count="4">
    <mergeCell ref="B1:J1"/>
    <mergeCell ref="B2:C2"/>
    <mergeCell ref="D2:G2"/>
    <mergeCell ref="I2:J2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25"/>
  <sheetViews>
    <sheetView workbookViewId="0" topLeftCell="A1">
      <selection activeCell="G15" sqref="G15"/>
    </sheetView>
  </sheetViews>
  <sheetFormatPr defaultColWidth="9.00390625" defaultRowHeight="14.25"/>
  <cols>
    <col min="1" max="1" width="3.625" style="11" customWidth="1"/>
    <col min="2" max="2" width="30.25390625" style="11" customWidth="1"/>
    <col min="3" max="3" width="8.50390625" style="173" customWidth="1"/>
    <col min="4" max="4" width="8.75390625" style="173" customWidth="1"/>
    <col min="5" max="5" width="9.75390625" style="11" customWidth="1"/>
    <col min="6" max="6" width="5.50390625" style="11" customWidth="1"/>
    <col min="7" max="7" width="38.50390625" style="11" customWidth="1"/>
    <col min="8" max="9" width="9.75390625" style="11" customWidth="1"/>
    <col min="10" max="10" width="10.625" style="11" customWidth="1"/>
    <col min="11" max="12" width="9.00390625" style="11" customWidth="1"/>
    <col min="13" max="14" width="12.625" style="11" bestFit="1" customWidth="1"/>
    <col min="15" max="16384" width="9.00390625" style="11" customWidth="1"/>
  </cols>
  <sheetData>
    <row r="1" spans="1:10" ht="22.5">
      <c r="A1" s="174" t="s">
        <v>1372</v>
      </c>
      <c r="B1" s="174"/>
      <c r="C1" s="175"/>
      <c r="D1" s="174"/>
      <c r="E1" s="174"/>
      <c r="F1" s="174"/>
      <c r="G1" s="174"/>
      <c r="H1" s="175"/>
      <c r="I1" s="174"/>
      <c r="J1" s="196"/>
    </row>
    <row r="2" spans="1:10" ht="16.5" customHeight="1">
      <c r="A2" s="176"/>
      <c r="B2" s="177"/>
      <c r="C2" s="178"/>
      <c r="D2" s="179"/>
      <c r="E2" s="179"/>
      <c r="F2" s="179"/>
      <c r="G2" s="179"/>
      <c r="H2" s="14"/>
      <c r="I2" s="197" t="s">
        <v>3</v>
      </c>
      <c r="J2" s="198"/>
    </row>
    <row r="3" spans="1:10" ht="14.25" customHeight="1">
      <c r="A3" s="180" t="s">
        <v>1373</v>
      </c>
      <c r="B3" s="181" t="s">
        <v>1267</v>
      </c>
      <c r="C3" s="18" t="s">
        <v>1374</v>
      </c>
      <c r="D3" s="52" t="s">
        <v>1375</v>
      </c>
      <c r="E3" s="52" t="s">
        <v>1339</v>
      </c>
      <c r="F3" s="52" t="s">
        <v>1373</v>
      </c>
      <c r="G3" s="181" t="s">
        <v>1267</v>
      </c>
      <c r="H3" s="52" t="s">
        <v>1374</v>
      </c>
      <c r="I3" s="52" t="s">
        <v>1375</v>
      </c>
      <c r="J3" s="52" t="s">
        <v>1339</v>
      </c>
    </row>
    <row r="4" spans="1:10" ht="14.25">
      <c r="A4" s="182"/>
      <c r="B4" s="183"/>
      <c r="C4" s="18"/>
      <c r="D4" s="52"/>
      <c r="E4" s="52"/>
      <c r="F4" s="181"/>
      <c r="G4" s="183"/>
      <c r="H4" s="52"/>
      <c r="I4" s="52"/>
      <c r="J4" s="52"/>
    </row>
    <row r="5" spans="1:10" ht="16.5" customHeight="1">
      <c r="A5" s="182"/>
      <c r="B5" s="183"/>
      <c r="C5" s="18"/>
      <c r="D5" s="52"/>
      <c r="E5" s="52"/>
      <c r="F5" s="181"/>
      <c r="G5" s="183"/>
      <c r="H5" s="52"/>
      <c r="I5" s="52"/>
      <c r="J5" s="52"/>
    </row>
    <row r="6" spans="1:10" ht="14.25" customHeight="1" hidden="1">
      <c r="A6" s="182"/>
      <c r="B6" s="183"/>
      <c r="C6" s="18"/>
      <c r="D6" s="52"/>
      <c r="E6" s="52"/>
      <c r="F6" s="181"/>
      <c r="G6" s="183"/>
      <c r="H6" s="54"/>
      <c r="I6" s="52"/>
      <c r="J6" s="52"/>
    </row>
    <row r="7" spans="1:10" ht="19.5" customHeight="1">
      <c r="A7" s="182" t="s">
        <v>1296</v>
      </c>
      <c r="B7" s="40" t="s">
        <v>1376</v>
      </c>
      <c r="C7" s="184">
        <f>C8+C9</f>
        <v>0</v>
      </c>
      <c r="D7" s="184">
        <f>D8+D9</f>
        <v>0</v>
      </c>
      <c r="E7" s="185" t="e">
        <f aca="true" t="shared" si="0" ref="E7:E12">D7/C7*100</f>
        <v>#DIV/0!</v>
      </c>
      <c r="F7" s="183">
        <v>20</v>
      </c>
      <c r="G7" s="42" t="s">
        <v>1377</v>
      </c>
      <c r="H7" s="186">
        <f>H8+H15</f>
        <v>0</v>
      </c>
      <c r="I7" s="186">
        <f>I8+I15</f>
        <v>0</v>
      </c>
      <c r="J7" s="55" t="e">
        <f aca="true" t="shared" si="1" ref="J7:J17">I7/H7*100</f>
        <v>#DIV/0!</v>
      </c>
    </row>
    <row r="8" spans="1:10" ht="19.5" customHeight="1">
      <c r="A8" s="182" t="s">
        <v>1299</v>
      </c>
      <c r="B8" s="187" t="s">
        <v>1378</v>
      </c>
      <c r="C8" s="188"/>
      <c r="D8" s="24"/>
      <c r="E8" s="185" t="e">
        <f t="shared" si="0"/>
        <v>#DIV/0!</v>
      </c>
      <c r="F8" s="183">
        <v>21</v>
      </c>
      <c r="G8" s="42" t="s">
        <v>1379</v>
      </c>
      <c r="H8" s="189">
        <f>H9+H12</f>
        <v>0</v>
      </c>
      <c r="I8" s="189">
        <f>I9+I12</f>
        <v>0</v>
      </c>
      <c r="J8" s="55" t="e">
        <f t="shared" si="1"/>
        <v>#DIV/0!</v>
      </c>
    </row>
    <row r="9" spans="1:10" ht="30" customHeight="1">
      <c r="A9" s="182" t="s">
        <v>1302</v>
      </c>
      <c r="B9" s="187" t="s">
        <v>1380</v>
      </c>
      <c r="C9" s="188"/>
      <c r="D9" s="24"/>
      <c r="E9" s="185" t="e">
        <f t="shared" si="0"/>
        <v>#DIV/0!</v>
      </c>
      <c r="F9" s="183">
        <v>22</v>
      </c>
      <c r="G9" s="14" t="s">
        <v>1381</v>
      </c>
      <c r="H9" s="189">
        <f>H10+H11</f>
        <v>0</v>
      </c>
      <c r="I9" s="189">
        <f>I10+I11</f>
        <v>0</v>
      </c>
      <c r="J9" s="55" t="e">
        <f t="shared" si="1"/>
        <v>#DIV/0!</v>
      </c>
    </row>
    <row r="10" spans="1:10" ht="19.5" customHeight="1">
      <c r="A10" s="182" t="s">
        <v>1305</v>
      </c>
      <c r="B10" s="40" t="s">
        <v>1351</v>
      </c>
      <c r="C10" s="189"/>
      <c r="D10" s="24"/>
      <c r="E10" s="185" t="e">
        <f t="shared" si="0"/>
        <v>#DIV/0!</v>
      </c>
      <c r="F10" s="183">
        <v>23</v>
      </c>
      <c r="G10" s="42" t="s">
        <v>1382</v>
      </c>
      <c r="H10" s="189"/>
      <c r="I10" s="199"/>
      <c r="J10" s="55" t="e">
        <f t="shared" si="1"/>
        <v>#DIV/0!</v>
      </c>
    </row>
    <row r="11" spans="1:10" ht="19.5" customHeight="1">
      <c r="A11" s="182" t="s">
        <v>1308</v>
      </c>
      <c r="B11" s="40" t="s">
        <v>1353</v>
      </c>
      <c r="C11" s="190"/>
      <c r="D11" s="24"/>
      <c r="E11" s="185" t="e">
        <f t="shared" si="0"/>
        <v>#DIV/0!</v>
      </c>
      <c r="F11" s="183">
        <v>24</v>
      </c>
      <c r="G11" s="42" t="s">
        <v>1383</v>
      </c>
      <c r="H11" s="188"/>
      <c r="I11" s="200"/>
      <c r="J11" s="55" t="e">
        <f t="shared" si="1"/>
        <v>#DIV/0!</v>
      </c>
    </row>
    <row r="12" spans="1:10" ht="19.5" customHeight="1">
      <c r="A12" s="182" t="s">
        <v>1311</v>
      </c>
      <c r="B12" s="40" t="s">
        <v>1384</v>
      </c>
      <c r="C12" s="189"/>
      <c r="D12" s="34"/>
      <c r="E12" s="185" t="e">
        <f t="shared" si="0"/>
        <v>#DIV/0!</v>
      </c>
      <c r="F12" s="183">
        <v>25</v>
      </c>
      <c r="G12" s="14" t="s">
        <v>1385</v>
      </c>
      <c r="H12" s="31">
        <f>SUM(H13:H14)</f>
        <v>0</v>
      </c>
      <c r="I12" s="31">
        <f>SUM(I13:I14)</f>
        <v>0</v>
      </c>
      <c r="J12" s="55" t="e">
        <f t="shared" si="1"/>
        <v>#DIV/0!</v>
      </c>
    </row>
    <row r="13" spans="1:10" ht="19.5" customHeight="1">
      <c r="A13" s="182" t="s">
        <v>1314</v>
      </c>
      <c r="B13" s="36"/>
      <c r="C13" s="28"/>
      <c r="D13" s="28"/>
      <c r="E13" s="185"/>
      <c r="F13" s="183">
        <v>26</v>
      </c>
      <c r="G13" s="38" t="s">
        <v>1386</v>
      </c>
      <c r="H13" s="191"/>
      <c r="I13" s="201"/>
      <c r="J13" s="55" t="e">
        <f t="shared" si="1"/>
        <v>#DIV/0!</v>
      </c>
    </row>
    <row r="14" spans="1:10" ht="19.5" customHeight="1">
      <c r="A14" s="182" t="s">
        <v>1316</v>
      </c>
      <c r="B14" s="40" t="s">
        <v>1387</v>
      </c>
      <c r="C14" s="28"/>
      <c r="D14" s="28"/>
      <c r="E14" s="185"/>
      <c r="F14" s="183">
        <v>27</v>
      </c>
      <c r="G14" s="41" t="s">
        <v>1388</v>
      </c>
      <c r="H14" s="190"/>
      <c r="I14" s="201"/>
      <c r="J14" s="55" t="e">
        <f t="shared" si="1"/>
        <v>#DIV/0!</v>
      </c>
    </row>
    <row r="15" spans="1:10" ht="19.5" customHeight="1">
      <c r="A15" s="182" t="s">
        <v>1318</v>
      </c>
      <c r="B15" s="40" t="s">
        <v>1389</v>
      </c>
      <c r="C15" s="28"/>
      <c r="D15" s="28"/>
      <c r="E15" s="185"/>
      <c r="F15" s="183">
        <v>28</v>
      </c>
      <c r="G15" s="42" t="s">
        <v>1390</v>
      </c>
      <c r="H15" s="189">
        <f>H16+H17</f>
        <v>0</v>
      </c>
      <c r="I15" s="189">
        <f>I16+I17</f>
        <v>0</v>
      </c>
      <c r="J15" s="55" t="e">
        <f t="shared" si="1"/>
        <v>#DIV/0!</v>
      </c>
    </row>
    <row r="16" spans="1:10" ht="19.5" customHeight="1">
      <c r="A16" s="182" t="s">
        <v>1321</v>
      </c>
      <c r="B16" s="40" t="s">
        <v>1391</v>
      </c>
      <c r="C16" s="189"/>
      <c r="D16" s="28"/>
      <c r="E16" s="185" t="e">
        <f aca="true" t="shared" si="2" ref="E16:E23">D16/C16*100</f>
        <v>#DIV/0!</v>
      </c>
      <c r="F16" s="183">
        <v>29</v>
      </c>
      <c r="G16" s="42" t="s">
        <v>1392</v>
      </c>
      <c r="H16" s="189"/>
      <c r="I16" s="28"/>
      <c r="J16" s="55" t="e">
        <f t="shared" si="1"/>
        <v>#DIV/0!</v>
      </c>
    </row>
    <row r="17" spans="1:10" ht="19.5" customHeight="1">
      <c r="A17" s="182" t="s">
        <v>1324</v>
      </c>
      <c r="B17" s="43"/>
      <c r="C17" s="31"/>
      <c r="D17" s="28"/>
      <c r="E17" s="185"/>
      <c r="F17" s="183">
        <v>30</v>
      </c>
      <c r="G17" s="42" t="s">
        <v>1393</v>
      </c>
      <c r="H17" s="188"/>
      <c r="I17" s="28"/>
      <c r="J17" s="55" t="e">
        <f t="shared" si="1"/>
        <v>#DIV/0!</v>
      </c>
    </row>
    <row r="18" spans="1:10" ht="19.5" customHeight="1">
      <c r="A18" s="182" t="s">
        <v>1327</v>
      </c>
      <c r="B18" s="40"/>
      <c r="C18" s="31"/>
      <c r="D18" s="28"/>
      <c r="E18" s="185"/>
      <c r="F18" s="183">
        <v>31</v>
      </c>
      <c r="G18" s="42" t="s">
        <v>1394</v>
      </c>
      <c r="H18" s="28"/>
      <c r="I18" s="28"/>
      <c r="J18" s="55"/>
    </row>
    <row r="19" spans="1:10" ht="19.5" customHeight="1">
      <c r="A19" s="182" t="s">
        <v>1329</v>
      </c>
      <c r="B19" s="40"/>
      <c r="C19" s="31"/>
      <c r="D19" s="28"/>
      <c r="E19" s="185"/>
      <c r="F19" s="183">
        <v>32</v>
      </c>
      <c r="G19" s="42" t="s">
        <v>1395</v>
      </c>
      <c r="H19" s="28"/>
      <c r="I19" s="28"/>
      <c r="J19" s="55" t="e">
        <f aca="true" t="shared" si="3" ref="J19:J25">I19/H19*100</f>
        <v>#DIV/0!</v>
      </c>
    </row>
    <row r="20" spans="1:10" ht="19.5" customHeight="1">
      <c r="A20" s="182" t="s">
        <v>1331</v>
      </c>
      <c r="B20" s="47" t="s">
        <v>1246</v>
      </c>
      <c r="C20" s="186">
        <f>C7+C10+C11+C12+C14+C15+C16</f>
        <v>0</v>
      </c>
      <c r="D20" s="186">
        <f>D7+D10+D11+D12+D14+D15+D16</f>
        <v>0</v>
      </c>
      <c r="E20" s="185" t="e">
        <f t="shared" si="2"/>
        <v>#DIV/0!</v>
      </c>
      <c r="F20" s="183">
        <v>33</v>
      </c>
      <c r="G20" s="48" t="s">
        <v>1247</v>
      </c>
      <c r="H20" s="186">
        <f>H7+H18+H19</f>
        <v>0</v>
      </c>
      <c r="I20" s="186">
        <f>I7+I18+I19</f>
        <v>0</v>
      </c>
      <c r="J20" s="55" t="e">
        <f t="shared" si="3"/>
        <v>#DIV/0!</v>
      </c>
    </row>
    <row r="21" spans="1:10" ht="19.5" customHeight="1">
      <c r="A21" s="182" t="s">
        <v>1334</v>
      </c>
      <c r="B21" s="40" t="s">
        <v>1396</v>
      </c>
      <c r="C21" s="189">
        <f>SUM(C22:C23)</f>
        <v>0</v>
      </c>
      <c r="D21" s="189">
        <f>SUM(D22:D23)</f>
        <v>0</v>
      </c>
      <c r="E21" s="185" t="e">
        <f t="shared" si="2"/>
        <v>#DIV/0!</v>
      </c>
      <c r="F21" s="183">
        <v>34</v>
      </c>
      <c r="G21" s="42" t="s">
        <v>1397</v>
      </c>
      <c r="H21" s="28">
        <f>C20-H20</f>
        <v>0</v>
      </c>
      <c r="I21" s="28">
        <f>D20-I20</f>
        <v>0</v>
      </c>
      <c r="J21" s="55" t="e">
        <f t="shared" si="3"/>
        <v>#DIV/0!</v>
      </c>
    </row>
    <row r="22" spans="1:10" ht="19.5" customHeight="1">
      <c r="A22" s="182" t="s">
        <v>1398</v>
      </c>
      <c r="B22" s="40" t="s">
        <v>1399</v>
      </c>
      <c r="C22" s="189"/>
      <c r="D22" s="192"/>
      <c r="E22" s="185" t="e">
        <f t="shared" si="2"/>
        <v>#DIV/0!</v>
      </c>
      <c r="F22" s="183">
        <v>35</v>
      </c>
      <c r="G22" s="42" t="s">
        <v>1400</v>
      </c>
      <c r="H22" s="28">
        <f>H23+H24</f>
        <v>0</v>
      </c>
      <c r="I22" s="28">
        <f>I23+I24</f>
        <v>0</v>
      </c>
      <c r="J22" s="55" t="e">
        <f t="shared" si="3"/>
        <v>#DIV/0!</v>
      </c>
    </row>
    <row r="23" spans="1:10" ht="19.5" customHeight="1">
      <c r="A23" s="182" t="s">
        <v>1360</v>
      </c>
      <c r="B23" s="40" t="s">
        <v>1401</v>
      </c>
      <c r="C23" s="189"/>
      <c r="D23" s="192"/>
      <c r="E23" s="185" t="e">
        <f t="shared" si="2"/>
        <v>#DIV/0!</v>
      </c>
      <c r="F23" s="183">
        <v>36</v>
      </c>
      <c r="G23" s="40" t="s">
        <v>1399</v>
      </c>
      <c r="H23" s="189"/>
      <c r="I23" s="44"/>
      <c r="J23" s="55" t="e">
        <f t="shared" si="3"/>
        <v>#DIV/0!</v>
      </c>
    </row>
    <row r="24" spans="1:10" ht="19.5" customHeight="1">
      <c r="A24" s="182" t="s">
        <v>1363</v>
      </c>
      <c r="B24" s="193"/>
      <c r="C24" s="194"/>
      <c r="D24" s="194"/>
      <c r="E24" s="185"/>
      <c r="F24" s="183">
        <v>37</v>
      </c>
      <c r="G24" s="195" t="s">
        <v>1401</v>
      </c>
      <c r="H24" s="28"/>
      <c r="I24" s="44"/>
      <c r="J24" s="55" t="e">
        <f t="shared" si="3"/>
        <v>#DIV/0!</v>
      </c>
    </row>
    <row r="25" spans="1:10" ht="19.5" customHeight="1">
      <c r="A25" s="182" t="s">
        <v>1366</v>
      </c>
      <c r="B25" s="47" t="s">
        <v>1402</v>
      </c>
      <c r="C25" s="49">
        <f>C20+C21</f>
        <v>0</v>
      </c>
      <c r="D25" s="49">
        <f>D20+D21</f>
        <v>0</v>
      </c>
      <c r="E25" s="185" t="e">
        <f>D25/C25*100</f>
        <v>#DIV/0!</v>
      </c>
      <c r="F25" s="183">
        <v>38</v>
      </c>
      <c r="G25" s="48" t="s">
        <v>1402</v>
      </c>
      <c r="H25" s="49">
        <f>H20+H22</f>
        <v>0</v>
      </c>
      <c r="I25" s="49">
        <f>I20+I22</f>
        <v>0</v>
      </c>
      <c r="J25" s="55" t="e">
        <f t="shared" si="3"/>
        <v>#DIV/0!</v>
      </c>
    </row>
    <row r="26" ht="19.5" customHeight="1"/>
  </sheetData>
  <sheetProtection/>
  <mergeCells count="13">
    <mergeCell ref="A1:J1"/>
    <mergeCell ref="C2:G2"/>
    <mergeCell ref="I2:J2"/>
    <mergeCell ref="A3:A6"/>
    <mergeCell ref="B3:B6"/>
    <mergeCell ref="C3:C6"/>
    <mergeCell ref="D3:D6"/>
    <mergeCell ref="E3:E6"/>
    <mergeCell ref="F3:F6"/>
    <mergeCell ref="G3:G6"/>
    <mergeCell ref="H3:H6"/>
    <mergeCell ref="I3:I6"/>
    <mergeCell ref="J3:J6"/>
  </mergeCells>
  <printOptions horizontalCentered="1"/>
  <pageMargins left="0.19652777777777777" right="0.19652777777777777" top="0.7513888888888889" bottom="0.7513888888888889" header="0.2986111111111111" footer="0.29861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0"/>
  <sheetViews>
    <sheetView showZeros="0" workbookViewId="0" topLeftCell="A1">
      <pane xSplit="1" ySplit="6" topLeftCell="B7" activePane="bottomRight" state="frozen"/>
      <selection pane="bottomRight" activeCell="A1" sqref="A1"/>
    </sheetView>
  </sheetViews>
  <sheetFormatPr defaultColWidth="9.00390625" defaultRowHeight="14.25"/>
  <cols>
    <col min="1" max="1" width="27.875" style="320" customWidth="1"/>
    <col min="2" max="2" width="12.375" style="320" customWidth="1"/>
    <col min="3" max="3" width="11.875" style="516" customWidth="1"/>
    <col min="4" max="4" width="11.25390625" style="320" customWidth="1"/>
    <col min="5" max="5" width="11.125" style="320" customWidth="1"/>
    <col min="6" max="6" width="8.875" style="320" customWidth="1"/>
    <col min="7" max="16384" width="9.00390625" style="320" customWidth="1"/>
  </cols>
  <sheetData>
    <row r="1" spans="1:5" s="514" customFormat="1" ht="16.5" customHeight="1">
      <c r="A1" s="321" t="s">
        <v>55</v>
      </c>
      <c r="B1" s="517"/>
      <c r="C1" s="518"/>
      <c r="D1" s="519"/>
      <c r="E1" s="517"/>
    </row>
    <row r="2" spans="1:6" ht="27.75" customHeight="1">
      <c r="A2" s="432" t="s">
        <v>56</v>
      </c>
      <c r="B2" s="173"/>
      <c r="C2" s="173"/>
      <c r="D2" s="173"/>
      <c r="E2" s="173"/>
      <c r="F2" s="432"/>
    </row>
    <row r="3" spans="1:6" ht="15.75" customHeight="1">
      <c r="A3" s="432"/>
      <c r="B3" s="173"/>
      <c r="C3" s="520"/>
      <c r="D3" s="173"/>
      <c r="E3" s="173"/>
      <c r="F3" s="432"/>
    </row>
    <row r="4" spans="2:5" ht="15" customHeight="1">
      <c r="B4" s="521"/>
      <c r="C4" s="522"/>
      <c r="D4" s="523" t="s">
        <v>3</v>
      </c>
      <c r="E4" s="523"/>
    </row>
    <row r="5" spans="1:5" ht="24.75" customHeight="1">
      <c r="A5" s="524" t="s">
        <v>57</v>
      </c>
      <c r="B5" s="525" t="s">
        <v>58</v>
      </c>
      <c r="C5" s="526" t="s">
        <v>59</v>
      </c>
      <c r="D5" s="527" t="s">
        <v>60</v>
      </c>
      <c r="E5" s="348" t="s">
        <v>10</v>
      </c>
    </row>
    <row r="6" spans="1:5" ht="15" customHeight="1">
      <c r="A6" s="528"/>
      <c r="B6" s="529"/>
      <c r="C6" s="530"/>
      <c r="D6" s="531"/>
      <c r="E6" s="532"/>
    </row>
    <row r="7" spans="1:5" s="515" customFormat="1" ht="24.75" customHeight="1">
      <c r="A7" s="533" t="s">
        <v>61</v>
      </c>
      <c r="B7" s="353">
        <v>31460</v>
      </c>
      <c r="C7" s="353">
        <v>26098</v>
      </c>
      <c r="D7" s="534">
        <f aca="true" t="shared" si="0" ref="D7:D28">(B7-C7)</f>
        <v>5362</v>
      </c>
      <c r="E7" s="535">
        <f aca="true" t="shared" si="1" ref="E7:E29">D7/C7*100</f>
        <v>20.54563568089509</v>
      </c>
    </row>
    <row r="8" spans="1:5" s="515" customFormat="1" ht="24.75" customHeight="1">
      <c r="A8" s="533" t="s">
        <v>62</v>
      </c>
      <c r="B8" s="353">
        <v>240</v>
      </c>
      <c r="C8" s="353">
        <v>383</v>
      </c>
      <c r="D8" s="534">
        <f t="shared" si="0"/>
        <v>-143</v>
      </c>
      <c r="E8" s="535">
        <f t="shared" si="1"/>
        <v>-37.33681462140992</v>
      </c>
    </row>
    <row r="9" spans="1:5" s="515" customFormat="1" ht="24.75" customHeight="1">
      <c r="A9" s="533" t="s">
        <v>63</v>
      </c>
      <c r="B9" s="353">
        <v>1881</v>
      </c>
      <c r="C9" s="353">
        <v>2401</v>
      </c>
      <c r="D9" s="534">
        <f t="shared" si="0"/>
        <v>-520</v>
      </c>
      <c r="E9" s="535">
        <f t="shared" si="1"/>
        <v>-21.657642648896296</v>
      </c>
    </row>
    <row r="10" spans="1:5" s="515" customFormat="1" ht="24.75" customHeight="1">
      <c r="A10" s="533" t="s">
        <v>64</v>
      </c>
      <c r="B10" s="353">
        <v>25941</v>
      </c>
      <c r="C10" s="353">
        <v>26973</v>
      </c>
      <c r="D10" s="534">
        <f t="shared" si="0"/>
        <v>-1032</v>
      </c>
      <c r="E10" s="535">
        <f t="shared" si="1"/>
        <v>-3.826048270492715</v>
      </c>
    </row>
    <row r="11" spans="1:5" s="515" customFormat="1" ht="24.75" customHeight="1">
      <c r="A11" s="533" t="s">
        <v>65</v>
      </c>
      <c r="B11" s="353">
        <v>243</v>
      </c>
      <c r="C11" s="353">
        <v>624</v>
      </c>
      <c r="D11" s="534">
        <f t="shared" si="0"/>
        <v>-381</v>
      </c>
      <c r="E11" s="535">
        <f t="shared" si="1"/>
        <v>-61.057692307692314</v>
      </c>
    </row>
    <row r="12" spans="1:5" s="515" customFormat="1" ht="24.75" customHeight="1">
      <c r="A12" s="533" t="s">
        <v>66</v>
      </c>
      <c r="B12" s="353">
        <v>637</v>
      </c>
      <c r="C12" s="353">
        <v>1376</v>
      </c>
      <c r="D12" s="534">
        <f t="shared" si="0"/>
        <v>-739</v>
      </c>
      <c r="E12" s="535">
        <f t="shared" si="1"/>
        <v>-53.70639534883721</v>
      </c>
    </row>
    <row r="13" spans="1:5" s="515" customFormat="1" ht="24.75" customHeight="1">
      <c r="A13" s="533" t="s">
        <v>67</v>
      </c>
      <c r="B13" s="353">
        <v>22063</v>
      </c>
      <c r="C13" s="353">
        <v>27058</v>
      </c>
      <c r="D13" s="534">
        <f t="shared" si="0"/>
        <v>-4995</v>
      </c>
      <c r="E13" s="535">
        <f t="shared" si="1"/>
        <v>-18.460344445265726</v>
      </c>
    </row>
    <row r="14" spans="1:5" s="515" customFormat="1" ht="24.75" customHeight="1">
      <c r="A14" s="533" t="s">
        <v>68</v>
      </c>
      <c r="B14" s="353">
        <v>18003</v>
      </c>
      <c r="C14" s="353">
        <v>21037</v>
      </c>
      <c r="D14" s="534">
        <f t="shared" si="0"/>
        <v>-3034</v>
      </c>
      <c r="E14" s="535">
        <f t="shared" si="1"/>
        <v>-14.422208489803678</v>
      </c>
    </row>
    <row r="15" spans="1:5" s="515" customFormat="1" ht="24.75" customHeight="1">
      <c r="A15" s="533" t="s">
        <v>69</v>
      </c>
      <c r="B15" s="536">
        <v>1150</v>
      </c>
      <c r="C15" s="353">
        <v>753</v>
      </c>
      <c r="D15" s="534">
        <f t="shared" si="0"/>
        <v>397</v>
      </c>
      <c r="E15" s="535">
        <f t="shared" si="1"/>
        <v>52.722443559096945</v>
      </c>
    </row>
    <row r="16" spans="1:5" s="515" customFormat="1" ht="24.75" customHeight="1">
      <c r="A16" s="533" t="s">
        <v>70</v>
      </c>
      <c r="B16" s="536">
        <v>9830</v>
      </c>
      <c r="C16" s="353">
        <v>8032</v>
      </c>
      <c r="D16" s="534">
        <f t="shared" si="0"/>
        <v>1798</v>
      </c>
      <c r="E16" s="535">
        <f t="shared" si="1"/>
        <v>22.385458167330675</v>
      </c>
    </row>
    <row r="17" spans="1:5" s="515" customFormat="1" ht="24.75" customHeight="1">
      <c r="A17" s="533" t="s">
        <v>71</v>
      </c>
      <c r="B17" s="537">
        <v>11909</v>
      </c>
      <c r="C17" s="538">
        <v>13393</v>
      </c>
      <c r="D17" s="534">
        <f t="shared" si="0"/>
        <v>-1484</v>
      </c>
      <c r="E17" s="535">
        <f t="shared" si="1"/>
        <v>-11.080415142238483</v>
      </c>
    </row>
    <row r="18" spans="1:5" s="515" customFormat="1" ht="24.75" customHeight="1">
      <c r="A18" s="533" t="s">
        <v>72</v>
      </c>
      <c r="B18" s="536">
        <v>1383</v>
      </c>
      <c r="C18" s="353">
        <v>1936</v>
      </c>
      <c r="D18" s="534">
        <f t="shared" si="0"/>
        <v>-553</v>
      </c>
      <c r="E18" s="535">
        <f t="shared" si="1"/>
        <v>-28.564049586776857</v>
      </c>
    </row>
    <row r="19" spans="1:5" s="515" customFormat="1" ht="24.75" customHeight="1">
      <c r="A19" s="533" t="s">
        <v>73</v>
      </c>
      <c r="B19" s="536">
        <v>443</v>
      </c>
      <c r="C19" s="353">
        <v>302</v>
      </c>
      <c r="D19" s="534">
        <f t="shared" si="0"/>
        <v>141</v>
      </c>
      <c r="E19" s="535">
        <f t="shared" si="1"/>
        <v>46.688741721854306</v>
      </c>
    </row>
    <row r="20" spans="1:5" s="515" customFormat="1" ht="24.75" customHeight="1">
      <c r="A20" s="533" t="s">
        <v>74</v>
      </c>
      <c r="B20" s="536">
        <v>713</v>
      </c>
      <c r="C20" s="353">
        <v>916</v>
      </c>
      <c r="D20" s="534">
        <f t="shared" si="0"/>
        <v>-203</v>
      </c>
      <c r="E20" s="535">
        <f t="shared" si="1"/>
        <v>-22.161572052401745</v>
      </c>
    </row>
    <row r="21" spans="1:5" s="515" customFormat="1" ht="24.75" customHeight="1">
      <c r="A21" s="533" t="s">
        <v>75</v>
      </c>
      <c r="B21" s="536">
        <v>16</v>
      </c>
      <c r="C21" s="539"/>
      <c r="D21" s="534">
        <f t="shared" si="0"/>
        <v>16</v>
      </c>
      <c r="E21" s="535" t="e">
        <f t="shared" si="1"/>
        <v>#DIV/0!</v>
      </c>
    </row>
    <row r="22" spans="1:5" s="515" customFormat="1" ht="24.75" customHeight="1">
      <c r="A22" s="533" t="s">
        <v>76</v>
      </c>
      <c r="B22" s="536"/>
      <c r="C22" s="540"/>
      <c r="D22" s="534">
        <f t="shared" si="0"/>
        <v>0</v>
      </c>
      <c r="E22" s="535"/>
    </row>
    <row r="23" spans="1:5" s="515" customFormat="1" ht="24.75" customHeight="1">
      <c r="A23" s="533" t="s">
        <v>77</v>
      </c>
      <c r="B23" s="536">
        <v>279</v>
      </c>
      <c r="C23" s="541"/>
      <c r="D23" s="534">
        <f t="shared" si="0"/>
        <v>279</v>
      </c>
      <c r="E23" s="535" t="e">
        <f t="shared" si="1"/>
        <v>#DIV/0!</v>
      </c>
    </row>
    <row r="24" spans="1:5" s="515" customFormat="1" ht="24.75" customHeight="1">
      <c r="A24" s="533" t="s">
        <v>78</v>
      </c>
      <c r="B24" s="536">
        <v>1782</v>
      </c>
      <c r="C24" s="541">
        <v>7939</v>
      </c>
      <c r="D24" s="534">
        <f t="shared" si="0"/>
        <v>-6157</v>
      </c>
      <c r="E24" s="535">
        <f t="shared" si="1"/>
        <v>-77.55384809169921</v>
      </c>
    </row>
    <row r="25" spans="1:5" s="515" customFormat="1" ht="24.75" customHeight="1">
      <c r="A25" s="533" t="s">
        <v>79</v>
      </c>
      <c r="B25" s="536">
        <v>71</v>
      </c>
      <c r="C25" s="541">
        <v>34</v>
      </c>
      <c r="D25" s="534">
        <f t="shared" si="0"/>
        <v>37</v>
      </c>
      <c r="E25" s="535">
        <f t="shared" si="1"/>
        <v>108.8235294117647</v>
      </c>
    </row>
    <row r="26" spans="1:5" s="515" customFormat="1" ht="24.75" customHeight="1">
      <c r="A26" s="533" t="s">
        <v>80</v>
      </c>
      <c r="B26" s="536">
        <v>1096</v>
      </c>
      <c r="C26" s="541">
        <v>1252</v>
      </c>
      <c r="D26" s="534">
        <f t="shared" si="0"/>
        <v>-156</v>
      </c>
      <c r="E26" s="535">
        <f t="shared" si="1"/>
        <v>-12.460063897763577</v>
      </c>
    </row>
    <row r="27" spans="1:5" s="515" customFormat="1" ht="24.75" customHeight="1">
      <c r="A27" s="533" t="s">
        <v>81</v>
      </c>
      <c r="B27" s="353">
        <v>2792</v>
      </c>
      <c r="C27" s="540">
        <v>2485</v>
      </c>
      <c r="D27" s="534">
        <f t="shared" si="0"/>
        <v>307</v>
      </c>
      <c r="E27" s="535">
        <f t="shared" si="1"/>
        <v>12.354124748490944</v>
      </c>
    </row>
    <row r="28" spans="1:5" s="515" customFormat="1" ht="24.75" customHeight="1">
      <c r="A28" s="533" t="s">
        <v>82</v>
      </c>
      <c r="B28" s="542">
        <v>35</v>
      </c>
      <c r="C28" s="540">
        <v>211</v>
      </c>
      <c r="D28" s="534">
        <f t="shared" si="0"/>
        <v>-176</v>
      </c>
      <c r="E28" s="535">
        <f t="shared" si="1"/>
        <v>-83.41232227488152</v>
      </c>
    </row>
    <row r="29" spans="1:5" s="515" customFormat="1" ht="24.75" customHeight="1">
      <c r="A29" s="543" t="s">
        <v>83</v>
      </c>
      <c r="B29" s="544">
        <f>SUM(B7:B28)</f>
        <v>131967</v>
      </c>
      <c r="C29" s="544">
        <f>SUM(C7:C28)</f>
        <v>143203</v>
      </c>
      <c r="D29" s="544">
        <f>SUM(D7:D28)</f>
        <v>-11236</v>
      </c>
      <c r="E29" s="535">
        <f t="shared" si="1"/>
        <v>-7.846204339294569</v>
      </c>
    </row>
    <row r="30" spans="1:5" ht="14.25">
      <c r="A30" s="545"/>
      <c r="B30" s="546"/>
      <c r="C30" s="547"/>
      <c r="D30" s="545"/>
      <c r="E30" s="545"/>
    </row>
    <row r="31" ht="14.25"/>
  </sheetData>
  <sheetProtection/>
  <mergeCells count="7">
    <mergeCell ref="A2:E2"/>
    <mergeCell ref="D4:E4"/>
    <mergeCell ref="A5:A6"/>
    <mergeCell ref="B5:B6"/>
    <mergeCell ref="C5:C6"/>
    <mergeCell ref="D5:D6"/>
    <mergeCell ref="E5:E6"/>
  </mergeCells>
  <printOptions horizontalCentered="1"/>
  <pageMargins left="0.7694444444444445" right="0.7798611111111111" top="0.6" bottom="0.55" header="0.2798611111111111" footer="0.38958333333333334"/>
  <pageSetup horizontalDpi="600" verticalDpi="600" orientation="portrait" paperSize="9"/>
  <headerFooter alignWithMargins="0">
    <oddFooter>&amp;C5
</oddFooter>
  </headerFooter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22"/>
  <sheetViews>
    <sheetView workbookViewId="0" topLeftCell="A1">
      <selection activeCell="J22" sqref="J22"/>
    </sheetView>
  </sheetViews>
  <sheetFormatPr defaultColWidth="9.00390625" defaultRowHeight="14.25"/>
  <cols>
    <col min="1" max="1" width="10.75390625" style="146" customWidth="1"/>
    <col min="2" max="2" width="20.875" style="146" customWidth="1"/>
    <col min="3" max="3" width="14.00390625" style="146" customWidth="1"/>
    <col min="4" max="4" width="14.75390625" style="146" customWidth="1"/>
    <col min="5" max="5" width="15.25390625" style="146" customWidth="1"/>
    <col min="6" max="6" width="10.125" style="146" customWidth="1"/>
    <col min="7" max="7" width="14.625" style="146" customWidth="1"/>
    <col min="8" max="8" width="12.50390625" style="146" customWidth="1"/>
    <col min="9" max="9" width="17.75390625" style="146" customWidth="1"/>
    <col min="10" max="16384" width="9.00390625" style="146" customWidth="1"/>
  </cols>
  <sheetData>
    <row r="1" s="146" customFormat="1" ht="14.25">
      <c r="A1" s="59" t="s">
        <v>1403</v>
      </c>
    </row>
    <row r="2" spans="1:9" s="146" customFormat="1" ht="30" customHeight="1">
      <c r="A2" s="148" t="s">
        <v>1404</v>
      </c>
      <c r="B2" s="148"/>
      <c r="C2" s="148"/>
      <c r="D2" s="148"/>
      <c r="E2" s="148"/>
      <c r="F2" s="148"/>
      <c r="G2" s="148"/>
      <c r="H2" s="148"/>
      <c r="I2" s="148"/>
    </row>
    <row r="3" spans="1:9" s="146" customFormat="1" ht="15" customHeight="1">
      <c r="A3" s="149" t="s">
        <v>1265</v>
      </c>
      <c r="B3" s="150" t="s">
        <v>3</v>
      </c>
      <c r="C3" s="151"/>
      <c r="D3" s="151"/>
      <c r="E3" s="151"/>
      <c r="F3" s="151"/>
      <c r="G3" s="151"/>
      <c r="H3" s="151"/>
      <c r="I3" s="151"/>
    </row>
    <row r="4" spans="1:9" s="147" customFormat="1" ht="42" customHeight="1">
      <c r="A4" s="152" t="s">
        <v>1266</v>
      </c>
      <c r="B4" s="153" t="s">
        <v>1267</v>
      </c>
      <c r="C4" s="154" t="s">
        <v>1268</v>
      </c>
      <c r="D4" s="155" t="s">
        <v>1269</v>
      </c>
      <c r="E4" s="155" t="s">
        <v>1270</v>
      </c>
      <c r="F4" s="155" t="s">
        <v>1271</v>
      </c>
      <c r="G4" s="155" t="s">
        <v>1405</v>
      </c>
      <c r="H4" s="155" t="s">
        <v>1273</v>
      </c>
      <c r="I4" s="155" t="s">
        <v>1406</v>
      </c>
    </row>
    <row r="5" spans="1:10" s="60" customFormat="1" ht="24.75" customHeight="1">
      <c r="A5" s="156">
        <v>1</v>
      </c>
      <c r="B5" s="157" t="s">
        <v>1275</v>
      </c>
      <c r="C5" s="158">
        <v>16050.31</v>
      </c>
      <c r="D5" s="158"/>
      <c r="E5" s="159">
        <v>772.11</v>
      </c>
      <c r="F5" s="159">
        <v>346.63</v>
      </c>
      <c r="G5" s="160"/>
      <c r="H5" s="158"/>
      <c r="I5" s="159">
        <v>14931.57</v>
      </c>
      <c r="J5" s="172"/>
    </row>
    <row r="6" spans="1:9" s="60" customFormat="1" ht="24.75" customHeight="1">
      <c r="A6" s="156">
        <v>2</v>
      </c>
      <c r="B6" s="157" t="s">
        <v>1276</v>
      </c>
      <c r="C6" s="158">
        <v>17353.09</v>
      </c>
      <c r="D6" s="158"/>
      <c r="E6" s="159">
        <v>12835.32</v>
      </c>
      <c r="F6" s="159">
        <v>163.2</v>
      </c>
      <c r="G6" s="159"/>
      <c r="H6" s="159"/>
      <c r="I6" s="159">
        <v>4354.57</v>
      </c>
    </row>
    <row r="7" spans="1:9" s="146" customFormat="1" ht="24.75" customHeight="1">
      <c r="A7" s="156">
        <v>3</v>
      </c>
      <c r="B7" s="161" t="s">
        <v>1277</v>
      </c>
      <c r="C7" s="158">
        <v>8132.13</v>
      </c>
      <c r="D7" s="162"/>
      <c r="E7" s="163">
        <v>6885.32</v>
      </c>
      <c r="F7" s="164">
        <v>162</v>
      </c>
      <c r="G7" s="162"/>
      <c r="H7" s="162"/>
      <c r="I7" s="163">
        <v>1084.81</v>
      </c>
    </row>
    <row r="8" spans="1:9" s="146" customFormat="1" ht="24.75" customHeight="1">
      <c r="A8" s="156">
        <v>4</v>
      </c>
      <c r="B8" s="161" t="s">
        <v>1278</v>
      </c>
      <c r="C8" s="158">
        <v>149.2</v>
      </c>
      <c r="D8" s="162"/>
      <c r="E8" s="163">
        <v>8</v>
      </c>
      <c r="F8" s="164">
        <v>1.2</v>
      </c>
      <c r="G8" s="160"/>
      <c r="H8" s="162"/>
      <c r="I8" s="163">
        <v>140</v>
      </c>
    </row>
    <row r="9" spans="1:9" s="146" customFormat="1" ht="24.75" customHeight="1">
      <c r="A9" s="156">
        <v>5</v>
      </c>
      <c r="B9" s="161" t="s">
        <v>1279</v>
      </c>
      <c r="C9" s="158">
        <v>9018.81</v>
      </c>
      <c r="D9" s="165"/>
      <c r="E9" s="163">
        <v>5900</v>
      </c>
      <c r="F9" s="166"/>
      <c r="G9" s="160"/>
      <c r="H9" s="162"/>
      <c r="I9" s="163">
        <v>3118.81</v>
      </c>
    </row>
    <row r="10" spans="1:9" s="146" customFormat="1" ht="24.75" customHeight="1">
      <c r="A10" s="156">
        <v>6</v>
      </c>
      <c r="B10" s="161" t="s">
        <v>1280</v>
      </c>
      <c r="C10" s="158">
        <v>10.8</v>
      </c>
      <c r="D10" s="162"/>
      <c r="E10" s="167"/>
      <c r="F10" s="166"/>
      <c r="G10" s="160"/>
      <c r="H10" s="162"/>
      <c r="I10" s="163">
        <v>10.8</v>
      </c>
    </row>
    <row r="11" spans="1:9" s="146" customFormat="1" ht="24.75" customHeight="1">
      <c r="A11" s="156">
        <v>7</v>
      </c>
      <c r="B11" s="161" t="s">
        <v>1281</v>
      </c>
      <c r="C11" s="158">
        <v>42.15</v>
      </c>
      <c r="D11" s="162"/>
      <c r="E11" s="163">
        <v>42</v>
      </c>
      <c r="F11" s="167"/>
      <c r="G11" s="160"/>
      <c r="H11" s="162"/>
      <c r="I11" s="163">
        <v>0.15</v>
      </c>
    </row>
    <row r="12" spans="1:9" s="146" customFormat="1" ht="24.75" customHeight="1">
      <c r="A12" s="156">
        <v>8</v>
      </c>
      <c r="B12" s="161" t="s">
        <v>1282</v>
      </c>
      <c r="C12" s="158">
        <v>0</v>
      </c>
      <c r="D12" s="162"/>
      <c r="E12" s="167"/>
      <c r="F12" s="167"/>
      <c r="G12" s="160"/>
      <c r="H12" s="162"/>
      <c r="I12" s="167"/>
    </row>
    <row r="13" spans="1:9" s="146" customFormat="1" ht="24.75" customHeight="1">
      <c r="A13" s="156">
        <v>9</v>
      </c>
      <c r="B13" s="161" t="s">
        <v>1283</v>
      </c>
      <c r="C13" s="158">
        <v>0</v>
      </c>
      <c r="D13" s="162"/>
      <c r="E13" s="167"/>
      <c r="F13" s="167"/>
      <c r="G13" s="160"/>
      <c r="H13" s="162"/>
      <c r="I13" s="167"/>
    </row>
    <row r="14" spans="1:9" s="60" customFormat="1" ht="24.75" customHeight="1">
      <c r="A14" s="156">
        <v>10</v>
      </c>
      <c r="B14" s="157" t="s">
        <v>1284</v>
      </c>
      <c r="C14" s="158">
        <v>16939.44</v>
      </c>
      <c r="D14" s="160"/>
      <c r="E14" s="159">
        <v>12794.11</v>
      </c>
      <c r="F14" s="159">
        <v>187.28</v>
      </c>
      <c r="G14" s="159"/>
      <c r="H14" s="159"/>
      <c r="I14" s="159">
        <v>3958.05</v>
      </c>
    </row>
    <row r="15" spans="1:9" s="146" customFormat="1" ht="24.75" customHeight="1">
      <c r="A15" s="156">
        <v>11</v>
      </c>
      <c r="B15" s="161" t="s">
        <v>1285</v>
      </c>
      <c r="C15" s="158">
        <v>15053.65</v>
      </c>
      <c r="D15" s="168"/>
      <c r="E15" s="164">
        <v>12784.11</v>
      </c>
      <c r="F15" s="164">
        <v>131.76</v>
      </c>
      <c r="G15" s="162"/>
      <c r="H15" s="162"/>
      <c r="I15" s="164">
        <v>2137.78</v>
      </c>
    </row>
    <row r="16" spans="1:9" s="146" customFormat="1" ht="24.75" customHeight="1">
      <c r="A16" s="156">
        <v>12</v>
      </c>
      <c r="B16" s="161" t="s">
        <v>1286</v>
      </c>
      <c r="C16" s="158">
        <v>55.52</v>
      </c>
      <c r="D16" s="169"/>
      <c r="E16" s="169"/>
      <c r="F16" s="169">
        <v>55.52</v>
      </c>
      <c r="G16" s="160"/>
      <c r="H16" s="169"/>
      <c r="I16" s="169"/>
    </row>
    <row r="17" spans="1:9" s="146" customFormat="1" ht="24.75" customHeight="1">
      <c r="A17" s="156">
        <v>13</v>
      </c>
      <c r="B17" s="161" t="s">
        <v>1407</v>
      </c>
      <c r="C17" s="158">
        <v>1750.27</v>
      </c>
      <c r="D17" s="169"/>
      <c r="E17" s="164">
        <v>10</v>
      </c>
      <c r="F17" s="169"/>
      <c r="G17" s="160"/>
      <c r="H17" s="169"/>
      <c r="I17" s="164">
        <v>1740.27</v>
      </c>
    </row>
    <row r="18" spans="1:9" s="146" customFormat="1" ht="24.75" customHeight="1">
      <c r="A18" s="156">
        <v>14</v>
      </c>
      <c r="B18" s="161" t="s">
        <v>1408</v>
      </c>
      <c r="C18" s="158">
        <v>80</v>
      </c>
      <c r="D18" s="169"/>
      <c r="E18" s="169"/>
      <c r="F18" s="169"/>
      <c r="G18" s="160"/>
      <c r="H18" s="169"/>
      <c r="I18" s="164">
        <v>80</v>
      </c>
    </row>
    <row r="19" spans="1:9" s="146" customFormat="1" ht="24.75" customHeight="1">
      <c r="A19" s="156">
        <v>15</v>
      </c>
      <c r="B19" s="161" t="s">
        <v>1409</v>
      </c>
      <c r="C19" s="158">
        <v>0</v>
      </c>
      <c r="D19" s="169"/>
      <c r="E19" s="169"/>
      <c r="F19" s="169"/>
      <c r="G19" s="160"/>
      <c r="H19" s="169"/>
      <c r="I19" s="169"/>
    </row>
    <row r="20" spans="1:14" s="60" customFormat="1" ht="24.75" customHeight="1">
      <c r="A20" s="156">
        <v>16</v>
      </c>
      <c r="B20" s="157" t="s">
        <v>1410</v>
      </c>
      <c r="C20" s="158">
        <v>16463.96</v>
      </c>
      <c r="D20" s="170"/>
      <c r="E20" s="170">
        <v>813.32</v>
      </c>
      <c r="F20" s="170">
        <v>322.55</v>
      </c>
      <c r="G20" s="170">
        <v>0</v>
      </c>
      <c r="H20" s="170">
        <v>0</v>
      </c>
      <c r="I20" s="170">
        <v>15328.09</v>
      </c>
      <c r="J20" s="172"/>
      <c r="K20" s="172"/>
      <c r="L20" s="172"/>
      <c r="M20" s="172"/>
      <c r="N20" s="172"/>
    </row>
    <row r="21" spans="1:9" s="146" customFormat="1" ht="24.75" customHeight="1">
      <c r="A21" s="156">
        <v>17</v>
      </c>
      <c r="B21" s="161" t="s">
        <v>1291</v>
      </c>
      <c r="C21" s="158">
        <v>413.649999999999</v>
      </c>
      <c r="D21" s="169"/>
      <c r="E21" s="169">
        <v>41.2099999999991</v>
      </c>
      <c r="F21" s="169">
        <v>-24.08</v>
      </c>
      <c r="G21" s="169">
        <v>0</v>
      </c>
      <c r="H21" s="169">
        <v>0</v>
      </c>
      <c r="I21" s="169">
        <v>396.52</v>
      </c>
    </row>
    <row r="22" spans="1:9" s="146" customFormat="1" ht="24.75" customHeight="1">
      <c r="A22" s="171" t="s">
        <v>1292</v>
      </c>
      <c r="B22" s="171"/>
      <c r="C22" s="171"/>
      <c r="D22" s="171"/>
      <c r="E22" s="171"/>
      <c r="F22" s="171"/>
      <c r="G22" s="171"/>
      <c r="H22" s="171"/>
      <c r="I22" s="171"/>
    </row>
    <row r="23" s="146" customFormat="1" ht="24.75" customHeight="1"/>
    <row r="24" s="146" customFormat="1" ht="24.75" customHeight="1"/>
    <row r="25" s="146" customFormat="1" ht="24.75" customHeight="1"/>
    <row r="26" s="146" customFormat="1" ht="24.75" customHeight="1"/>
    <row r="27" s="146" customFormat="1" ht="24.75" customHeight="1"/>
    <row r="28" s="146" customFormat="1" ht="24.75" customHeight="1"/>
    <row r="29" s="146" customFormat="1" ht="24.75" customHeight="1"/>
    <row r="30" s="146" customFormat="1" ht="30" customHeight="1"/>
  </sheetData>
  <sheetProtection/>
  <mergeCells count="3">
    <mergeCell ref="A2:I2"/>
    <mergeCell ref="B3:I3"/>
    <mergeCell ref="A22:I22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28"/>
  <sheetViews>
    <sheetView workbookViewId="0" topLeftCell="A1">
      <selection activeCell="G11" sqref="G11"/>
    </sheetView>
  </sheetViews>
  <sheetFormatPr defaultColWidth="9.00390625" defaultRowHeight="14.25"/>
  <cols>
    <col min="1" max="1" width="4.375" style="114" customWidth="1"/>
    <col min="2" max="2" width="22.50390625" style="59" customWidth="1"/>
    <col min="3" max="3" width="11.875" style="59" customWidth="1"/>
    <col min="4" max="4" width="13.75390625" style="59" customWidth="1"/>
    <col min="5" max="5" width="10.75390625" style="59" customWidth="1"/>
    <col min="6" max="6" width="5.875" style="59" customWidth="1"/>
    <col min="7" max="7" width="18.25390625" style="59" customWidth="1"/>
    <col min="8" max="8" width="11.25390625" style="59" customWidth="1"/>
    <col min="9" max="9" width="12.00390625" style="59" customWidth="1"/>
    <col min="10" max="10" width="11.50390625" style="59" customWidth="1"/>
    <col min="11" max="11" width="17.00390625" style="59" customWidth="1"/>
    <col min="12" max="16384" width="9.00390625" style="59" customWidth="1"/>
  </cols>
  <sheetData>
    <row r="1" spans="1:2" s="59" customFormat="1" ht="14.25">
      <c r="A1" s="115" t="s">
        <v>1411</v>
      </c>
      <c r="B1" s="115"/>
    </row>
    <row r="2" spans="1:11" s="59" customFormat="1" ht="24.75" customHeight="1">
      <c r="A2" s="116" t="s">
        <v>1412</v>
      </c>
      <c r="B2" s="116"/>
      <c r="C2" s="116"/>
      <c r="D2" s="116"/>
      <c r="E2" s="116"/>
      <c r="F2" s="116"/>
      <c r="G2" s="116"/>
      <c r="H2" s="116"/>
      <c r="I2" s="116"/>
      <c r="J2" s="116"/>
      <c r="K2" s="141"/>
    </row>
    <row r="3" spans="1:11" s="59" customFormat="1" ht="14.25">
      <c r="A3" s="117"/>
      <c r="B3" s="118"/>
      <c r="C3" s="118"/>
      <c r="D3" s="119"/>
      <c r="E3" s="119"/>
      <c r="F3" s="119"/>
      <c r="G3" s="119"/>
      <c r="H3" s="120"/>
      <c r="I3" s="142" t="s">
        <v>3</v>
      </c>
      <c r="J3" s="142"/>
      <c r="K3" s="142"/>
    </row>
    <row r="4" spans="1:11" s="59" customFormat="1" ht="14.25">
      <c r="A4" s="121" t="s">
        <v>1266</v>
      </c>
      <c r="B4" s="122" t="s">
        <v>1267</v>
      </c>
      <c r="C4" s="123" t="s">
        <v>1375</v>
      </c>
      <c r="D4" s="123" t="s">
        <v>1413</v>
      </c>
      <c r="E4" s="122" t="s">
        <v>1414</v>
      </c>
      <c r="F4" s="122" t="s">
        <v>1266</v>
      </c>
      <c r="G4" s="122" t="s">
        <v>1267</v>
      </c>
      <c r="H4" s="123" t="s">
        <v>1375</v>
      </c>
      <c r="I4" s="123" t="s">
        <v>1413</v>
      </c>
      <c r="J4" s="122" t="s">
        <v>1414</v>
      </c>
      <c r="K4" s="143" t="s">
        <v>1415</v>
      </c>
    </row>
    <row r="5" spans="1:11" s="59" customFormat="1" ht="14.25">
      <c r="A5" s="124"/>
      <c r="B5" s="122"/>
      <c r="C5" s="122"/>
      <c r="D5" s="122"/>
      <c r="E5" s="122"/>
      <c r="F5" s="122"/>
      <c r="G5" s="122"/>
      <c r="H5" s="122"/>
      <c r="I5" s="122"/>
      <c r="J5" s="122"/>
      <c r="K5" s="143"/>
    </row>
    <row r="6" spans="1:11" s="59" customFormat="1" ht="14.25">
      <c r="A6" s="124"/>
      <c r="B6" s="122"/>
      <c r="C6" s="122"/>
      <c r="D6" s="122"/>
      <c r="E6" s="122"/>
      <c r="F6" s="122"/>
      <c r="G6" s="122"/>
      <c r="H6" s="122"/>
      <c r="I6" s="122"/>
      <c r="J6" s="122"/>
      <c r="K6" s="143"/>
    </row>
    <row r="7" spans="1:11" s="59" customFormat="1" ht="27">
      <c r="A7" s="125" t="s">
        <v>1296</v>
      </c>
      <c r="B7" s="126" t="s">
        <v>1297</v>
      </c>
      <c r="C7" s="127">
        <v>6203</v>
      </c>
      <c r="D7" s="127">
        <v>6885</v>
      </c>
      <c r="E7" s="128">
        <f>(D7-C7)/C7*100</f>
        <v>10.994679993551507</v>
      </c>
      <c r="F7" s="122">
        <v>23</v>
      </c>
      <c r="G7" s="129" t="s">
        <v>1298</v>
      </c>
      <c r="H7" s="130">
        <v>12396</v>
      </c>
      <c r="I7" s="130">
        <v>12784</v>
      </c>
      <c r="J7" s="128">
        <f aca="true" t="shared" si="0" ref="J7:J11">(I7-H7)/H7*100</f>
        <v>3.130041949015812</v>
      </c>
      <c r="K7" s="133"/>
    </row>
    <row r="8" spans="1:11" s="59" customFormat="1" ht="19.5" customHeight="1">
      <c r="A8" s="125" t="s">
        <v>1299</v>
      </c>
      <c r="B8" s="131" t="s">
        <v>1300</v>
      </c>
      <c r="C8" s="127">
        <f>C9+C10+C11</f>
        <v>0</v>
      </c>
      <c r="D8" s="127">
        <f>D9+D10+D11</f>
        <v>0</v>
      </c>
      <c r="E8" s="128"/>
      <c r="F8" s="122">
        <v>24</v>
      </c>
      <c r="G8" s="126" t="s">
        <v>1301</v>
      </c>
      <c r="H8" s="130"/>
      <c r="I8" s="130"/>
      <c r="J8" s="128"/>
      <c r="K8" s="133"/>
    </row>
    <row r="9" spans="1:11" s="59" customFormat="1" ht="27" customHeight="1">
      <c r="A9" s="125" t="s">
        <v>1302</v>
      </c>
      <c r="B9" s="132" t="s">
        <v>1416</v>
      </c>
      <c r="C9" s="127"/>
      <c r="D9" s="127"/>
      <c r="E9" s="128"/>
      <c r="F9" s="122">
        <v>25</v>
      </c>
      <c r="G9" s="129" t="s">
        <v>1304</v>
      </c>
      <c r="H9" s="130"/>
      <c r="I9" s="130"/>
      <c r="J9" s="128"/>
      <c r="K9" s="133"/>
    </row>
    <row r="10" spans="1:11" s="59" customFormat="1" ht="19.5" customHeight="1">
      <c r="A10" s="125" t="s">
        <v>1305</v>
      </c>
      <c r="B10" s="133" t="s">
        <v>1417</v>
      </c>
      <c r="C10" s="127"/>
      <c r="D10" s="127"/>
      <c r="E10" s="128"/>
      <c r="F10" s="122">
        <v>26</v>
      </c>
      <c r="G10" s="126" t="s">
        <v>1418</v>
      </c>
      <c r="H10" s="127">
        <v>57</v>
      </c>
      <c r="I10" s="127">
        <v>10</v>
      </c>
      <c r="J10" s="128">
        <f t="shared" si="0"/>
        <v>-82.45614035087719</v>
      </c>
      <c r="K10" s="144"/>
    </row>
    <row r="11" spans="1:11" s="59" customFormat="1" ht="22.5" customHeight="1">
      <c r="A11" s="134" t="s">
        <v>1308</v>
      </c>
      <c r="B11" s="133" t="s">
        <v>1419</v>
      </c>
      <c r="C11" s="127"/>
      <c r="D11" s="127"/>
      <c r="E11" s="128"/>
      <c r="F11" s="122">
        <v>27</v>
      </c>
      <c r="G11" s="126" t="s">
        <v>1420</v>
      </c>
      <c r="H11" s="127">
        <v>348</v>
      </c>
      <c r="I11" s="127"/>
      <c r="J11" s="128">
        <f t="shared" si="0"/>
        <v>-100</v>
      </c>
      <c r="K11" s="145"/>
    </row>
    <row r="12" spans="1:11" s="59" customFormat="1" ht="14.25">
      <c r="A12" s="135" t="s">
        <v>1311</v>
      </c>
      <c r="B12" s="131" t="s">
        <v>1303</v>
      </c>
      <c r="C12" s="127">
        <f>C13+C14+C15</f>
        <v>0</v>
      </c>
      <c r="D12" s="127">
        <f>D13+D14+D15</f>
        <v>0</v>
      </c>
      <c r="E12" s="128"/>
      <c r="F12" s="122">
        <v>28</v>
      </c>
      <c r="G12" s="126"/>
      <c r="H12" s="130"/>
      <c r="I12" s="130"/>
      <c r="J12" s="128"/>
      <c r="K12" s="133"/>
    </row>
    <row r="13" spans="1:11" s="59" customFormat="1" ht="15" customHeight="1">
      <c r="A13" s="135" t="s">
        <v>1314</v>
      </c>
      <c r="B13" s="132" t="s">
        <v>1416</v>
      </c>
      <c r="C13" s="127"/>
      <c r="D13" s="127"/>
      <c r="E13" s="128"/>
      <c r="F13" s="122">
        <v>29</v>
      </c>
      <c r="G13" s="126"/>
      <c r="H13" s="130"/>
      <c r="I13" s="130"/>
      <c r="J13" s="128"/>
      <c r="K13" s="133"/>
    </row>
    <row r="14" spans="1:11" s="59" customFormat="1" ht="18.75" customHeight="1">
      <c r="A14" s="135" t="s">
        <v>1316</v>
      </c>
      <c r="B14" s="133" t="s">
        <v>1417</v>
      </c>
      <c r="C14" s="127"/>
      <c r="D14" s="127"/>
      <c r="E14" s="128"/>
      <c r="F14" s="122">
        <v>30</v>
      </c>
      <c r="G14" s="133"/>
      <c r="H14" s="130"/>
      <c r="I14" s="130"/>
      <c r="J14" s="128"/>
      <c r="K14" s="133"/>
    </row>
    <row r="15" spans="1:11" s="59" customFormat="1" ht="18.75" customHeight="1">
      <c r="A15" s="136" t="s">
        <v>1318</v>
      </c>
      <c r="B15" s="133" t="s">
        <v>1419</v>
      </c>
      <c r="C15" s="127"/>
      <c r="D15" s="127"/>
      <c r="E15" s="128"/>
      <c r="F15" s="122">
        <v>31</v>
      </c>
      <c r="G15" s="133"/>
      <c r="H15" s="130"/>
      <c r="I15" s="130"/>
      <c r="J15" s="128"/>
      <c r="K15" s="133"/>
    </row>
    <row r="16" spans="1:11" s="59" customFormat="1" ht="14.25">
      <c r="A16" s="125" t="s">
        <v>1321</v>
      </c>
      <c r="B16" s="133" t="s">
        <v>1306</v>
      </c>
      <c r="C16" s="127"/>
      <c r="D16" s="127"/>
      <c r="E16" s="128"/>
      <c r="F16" s="122">
        <v>32</v>
      </c>
      <c r="G16" s="133"/>
      <c r="H16" s="130"/>
      <c r="I16" s="130"/>
      <c r="J16" s="128"/>
      <c r="K16" s="133"/>
    </row>
    <row r="17" spans="1:11" s="59" customFormat="1" ht="14.25">
      <c r="A17" s="125" t="s">
        <v>1324</v>
      </c>
      <c r="B17" s="126" t="s">
        <v>1309</v>
      </c>
      <c r="C17" s="127">
        <v>9</v>
      </c>
      <c r="D17" s="127">
        <v>8</v>
      </c>
      <c r="E17" s="128">
        <f aca="true" t="shared" si="1" ref="E17:E22">(D17-C17)/C17*100</f>
        <v>-11.11111111111111</v>
      </c>
      <c r="F17" s="122">
        <v>33</v>
      </c>
      <c r="G17" s="133"/>
      <c r="H17" s="130"/>
      <c r="I17" s="130"/>
      <c r="J17" s="128"/>
      <c r="K17" s="133"/>
    </row>
    <row r="18" spans="1:11" s="59" customFormat="1" ht="14.25">
      <c r="A18" s="134" t="s">
        <v>1327</v>
      </c>
      <c r="B18" s="126" t="s">
        <v>1312</v>
      </c>
      <c r="C18" s="127">
        <v>4508</v>
      </c>
      <c r="D18" s="127">
        <v>5900</v>
      </c>
      <c r="E18" s="128">
        <f t="shared" si="1"/>
        <v>30.87843833185448</v>
      </c>
      <c r="F18" s="122">
        <v>34</v>
      </c>
      <c r="G18" s="126"/>
      <c r="H18" s="130"/>
      <c r="I18" s="130"/>
      <c r="J18" s="128"/>
      <c r="K18" s="133"/>
    </row>
    <row r="19" spans="1:11" s="59" customFormat="1" ht="14.25">
      <c r="A19" s="135" t="s">
        <v>1329</v>
      </c>
      <c r="B19" s="126" t="s">
        <v>1315</v>
      </c>
      <c r="C19" s="127"/>
      <c r="D19" s="127"/>
      <c r="E19" s="128"/>
      <c r="F19" s="122">
        <v>35</v>
      </c>
      <c r="G19" s="122"/>
      <c r="H19" s="130"/>
      <c r="I19" s="130"/>
      <c r="J19" s="128"/>
      <c r="K19" s="133"/>
    </row>
    <row r="20" spans="1:11" s="59" customFormat="1" ht="14.25">
      <c r="A20" s="135" t="s">
        <v>1331</v>
      </c>
      <c r="B20" s="126" t="s">
        <v>1317</v>
      </c>
      <c r="C20" s="127"/>
      <c r="D20" s="127"/>
      <c r="E20" s="128"/>
      <c r="F20" s="122">
        <v>36</v>
      </c>
      <c r="G20" s="122"/>
      <c r="H20" s="130"/>
      <c r="I20" s="130"/>
      <c r="J20" s="128"/>
      <c r="K20" s="133"/>
    </row>
    <row r="21" spans="1:11" s="59" customFormat="1" ht="14.25">
      <c r="A21" s="136" t="s">
        <v>1334</v>
      </c>
      <c r="B21" s="126" t="s">
        <v>1319</v>
      </c>
      <c r="C21" s="127">
        <v>971</v>
      </c>
      <c r="D21" s="127">
        <v>42</v>
      </c>
      <c r="E21" s="128">
        <f t="shared" si="1"/>
        <v>-95.6745623069001</v>
      </c>
      <c r="F21" s="122">
        <v>37</v>
      </c>
      <c r="G21" s="122"/>
      <c r="H21" s="130"/>
      <c r="I21" s="130"/>
      <c r="J21" s="128"/>
      <c r="K21" s="133"/>
    </row>
    <row r="22" spans="1:11" s="59" customFormat="1" ht="14.25">
      <c r="A22" s="125" t="s">
        <v>1398</v>
      </c>
      <c r="B22" s="137" t="s">
        <v>1322</v>
      </c>
      <c r="C22" s="127">
        <f>C7+C16+C17+C18+C20+C21</f>
        <v>11691</v>
      </c>
      <c r="D22" s="127">
        <f>D7+D16+D17+D18+D20+D21</f>
        <v>12835</v>
      </c>
      <c r="E22" s="128">
        <f t="shared" si="1"/>
        <v>9.78530493542041</v>
      </c>
      <c r="F22" s="122">
        <v>38</v>
      </c>
      <c r="G22" s="137" t="s">
        <v>1320</v>
      </c>
      <c r="H22" s="130">
        <f>H7+H10+H11</f>
        <v>12801</v>
      </c>
      <c r="I22" s="130">
        <f>I7+I10+I11</f>
        <v>12794</v>
      </c>
      <c r="J22" s="128">
        <f aca="true" t="shared" si="2" ref="J22:J28">(I22-H22)/H22*100</f>
        <v>-0.05468322787282243</v>
      </c>
      <c r="K22" s="133"/>
    </row>
    <row r="23" spans="1:11" s="59" customFormat="1" ht="21" customHeight="1">
      <c r="A23" s="125" t="s">
        <v>1360</v>
      </c>
      <c r="B23" s="126" t="s">
        <v>1325</v>
      </c>
      <c r="C23" s="127"/>
      <c r="D23" s="127"/>
      <c r="E23" s="128"/>
      <c r="F23" s="122">
        <v>39</v>
      </c>
      <c r="G23" s="126" t="s">
        <v>1421</v>
      </c>
      <c r="H23" s="130"/>
      <c r="I23" s="130"/>
      <c r="J23" s="128"/>
      <c r="K23" s="133"/>
    </row>
    <row r="24" spans="1:11" s="59" customFormat="1" ht="18" customHeight="1">
      <c r="A24" s="125" t="s">
        <v>1363</v>
      </c>
      <c r="B24" s="126" t="s">
        <v>1328</v>
      </c>
      <c r="C24" s="127"/>
      <c r="D24" s="127"/>
      <c r="E24" s="128"/>
      <c r="F24" s="122">
        <v>40</v>
      </c>
      <c r="G24" s="126" t="s">
        <v>1422</v>
      </c>
      <c r="H24" s="130"/>
      <c r="I24" s="130"/>
      <c r="J24" s="128"/>
      <c r="K24" s="133"/>
    </row>
    <row r="25" spans="1:11" s="59" customFormat="1" ht="15.75" customHeight="1">
      <c r="A25" s="125" t="s">
        <v>1366</v>
      </c>
      <c r="B25" s="137" t="s">
        <v>1246</v>
      </c>
      <c r="C25" s="127">
        <f aca="true" t="shared" si="3" ref="C25:I25">C22+C23+C24</f>
        <v>11691</v>
      </c>
      <c r="D25" s="127">
        <f t="shared" si="3"/>
        <v>12835</v>
      </c>
      <c r="E25" s="128">
        <f aca="true" t="shared" si="4" ref="E25:E28">(D25-C25)/C25*100</f>
        <v>9.78530493542041</v>
      </c>
      <c r="F25" s="122">
        <v>41</v>
      </c>
      <c r="G25" s="137" t="s">
        <v>1247</v>
      </c>
      <c r="H25" s="130">
        <f t="shared" si="3"/>
        <v>12801</v>
      </c>
      <c r="I25" s="130">
        <f t="shared" si="3"/>
        <v>12794</v>
      </c>
      <c r="J25" s="128">
        <f t="shared" si="2"/>
        <v>-0.05468322787282243</v>
      </c>
      <c r="K25" s="133"/>
    </row>
    <row r="26" spans="1:11" s="59" customFormat="1" ht="16.5" customHeight="1">
      <c r="A26" s="125" t="s">
        <v>1368</v>
      </c>
      <c r="B26" s="126" t="s">
        <v>1332</v>
      </c>
      <c r="C26" s="127">
        <v>1882</v>
      </c>
      <c r="D26" s="127">
        <v>1895</v>
      </c>
      <c r="E26" s="128">
        <f t="shared" si="4"/>
        <v>0.6907545164718385</v>
      </c>
      <c r="F26" s="122">
        <v>42</v>
      </c>
      <c r="G26" s="126" t="s">
        <v>1423</v>
      </c>
      <c r="H26" s="130">
        <f>C25-H22</f>
        <v>-1110</v>
      </c>
      <c r="I26" s="130">
        <f>D25-I22</f>
        <v>41</v>
      </c>
      <c r="J26" s="128">
        <f t="shared" si="2"/>
        <v>-103.6936936936937</v>
      </c>
      <c r="K26" s="133"/>
    </row>
    <row r="27" spans="1:11" s="59" customFormat="1" ht="14.25">
      <c r="A27" s="125" t="s">
        <v>1424</v>
      </c>
      <c r="B27" s="138"/>
      <c r="C27" s="139"/>
      <c r="D27" s="139"/>
      <c r="E27" s="128"/>
      <c r="F27" s="122">
        <v>43</v>
      </c>
      <c r="G27" s="126" t="s">
        <v>1425</v>
      </c>
      <c r="H27" s="130">
        <f>C26+H26</f>
        <v>772</v>
      </c>
      <c r="I27" s="130">
        <f>D26+I26</f>
        <v>1936</v>
      </c>
      <c r="J27" s="128">
        <f t="shared" si="2"/>
        <v>150.77720207253887</v>
      </c>
      <c r="K27" s="133"/>
    </row>
    <row r="28" spans="1:11" s="59" customFormat="1" ht="14.25">
      <c r="A28" s="125" t="s">
        <v>1426</v>
      </c>
      <c r="B28" s="137" t="s">
        <v>1335</v>
      </c>
      <c r="C28" s="140">
        <f>C25+C26</f>
        <v>13573</v>
      </c>
      <c r="D28" s="140">
        <f>D25+D26</f>
        <v>14730</v>
      </c>
      <c r="E28" s="128">
        <f t="shared" si="4"/>
        <v>8.524276136447359</v>
      </c>
      <c r="F28" s="122">
        <v>44</v>
      </c>
      <c r="G28" s="137" t="s">
        <v>1336</v>
      </c>
      <c r="H28" s="140">
        <f>H25+H27</f>
        <v>13573</v>
      </c>
      <c r="I28" s="140">
        <f>I25+I27</f>
        <v>14730</v>
      </c>
      <c r="J28" s="128">
        <f t="shared" si="2"/>
        <v>8.524276136447359</v>
      </c>
      <c r="K28" s="133"/>
    </row>
  </sheetData>
  <sheetProtection/>
  <mergeCells count="15">
    <mergeCell ref="A1:B1"/>
    <mergeCell ref="A2:J2"/>
    <mergeCell ref="D3:G3"/>
    <mergeCell ref="I3:K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21"/>
  <sheetViews>
    <sheetView workbookViewId="0" topLeftCell="A1">
      <selection activeCell="M20" sqref="M20"/>
    </sheetView>
  </sheetViews>
  <sheetFormatPr defaultColWidth="9.00390625" defaultRowHeight="14.25"/>
  <cols>
    <col min="1" max="1" width="5.50390625" style="59" customWidth="1"/>
    <col min="2" max="2" width="25.125" style="59" customWidth="1"/>
    <col min="3" max="3" width="10.25390625" style="61" customWidth="1"/>
    <col min="4" max="4" width="10.00390625" style="61" customWidth="1"/>
    <col min="5" max="5" width="9.25390625" style="59" customWidth="1"/>
    <col min="6" max="6" width="4.875" style="59" customWidth="1"/>
    <col min="7" max="7" width="25.00390625" style="59" customWidth="1"/>
    <col min="8" max="8" width="9.375" style="62" customWidth="1"/>
    <col min="9" max="9" width="10.125" style="62" customWidth="1"/>
    <col min="10" max="10" width="10.125" style="63" customWidth="1"/>
    <col min="11" max="16384" width="9.00390625" style="59" customWidth="1"/>
  </cols>
  <sheetData>
    <row r="1" spans="1:10" s="59" customFormat="1" ht="14.25">
      <c r="A1" s="59" t="s">
        <v>1427</v>
      </c>
      <c r="C1" s="61"/>
      <c r="D1" s="61"/>
      <c r="H1" s="62"/>
      <c r="I1" s="62"/>
      <c r="J1" s="63"/>
    </row>
    <row r="2" spans="1:10" s="59" customFormat="1" ht="22.5">
      <c r="A2" s="64"/>
      <c r="B2" s="65" t="s">
        <v>1428</v>
      </c>
      <c r="C2" s="65"/>
      <c r="D2" s="65"/>
      <c r="E2" s="65"/>
      <c r="F2" s="65"/>
      <c r="G2" s="65"/>
      <c r="H2" s="65"/>
      <c r="I2" s="65"/>
      <c r="J2" s="65"/>
    </row>
    <row r="3" spans="1:10" s="59" customFormat="1" ht="14.25">
      <c r="A3" s="66"/>
      <c r="B3" s="67"/>
      <c r="C3" s="68"/>
      <c r="D3" s="69"/>
      <c r="E3" s="69"/>
      <c r="F3" s="69"/>
      <c r="G3" s="69"/>
      <c r="H3" s="70"/>
      <c r="I3" s="106" t="s">
        <v>3</v>
      </c>
      <c r="J3" s="106"/>
    </row>
    <row r="4" spans="1:10" s="59" customFormat="1" ht="46.5" customHeight="1">
      <c r="A4" s="71" t="s">
        <v>1266</v>
      </c>
      <c r="B4" s="72" t="s">
        <v>1163</v>
      </c>
      <c r="C4" s="73" t="s">
        <v>1338</v>
      </c>
      <c r="D4" s="74" t="s">
        <v>126</v>
      </c>
      <c r="E4" s="72" t="s">
        <v>1414</v>
      </c>
      <c r="F4" s="72" t="s">
        <v>1266</v>
      </c>
      <c r="G4" s="72" t="s">
        <v>114</v>
      </c>
      <c r="H4" s="73" t="s">
        <v>1338</v>
      </c>
      <c r="I4" s="74" t="s">
        <v>126</v>
      </c>
      <c r="J4" s="72" t="s">
        <v>1414</v>
      </c>
    </row>
    <row r="5" spans="1:10" s="59" customFormat="1" ht="21.75" customHeight="1">
      <c r="A5" s="75" t="s">
        <v>1296</v>
      </c>
      <c r="B5" s="76" t="s">
        <v>1340</v>
      </c>
      <c r="C5" s="77">
        <v>299</v>
      </c>
      <c r="D5" s="77">
        <v>162</v>
      </c>
      <c r="E5" s="78">
        <f>(D5-C5)/C5*100</f>
        <v>-45.819397993311036</v>
      </c>
      <c r="F5" s="79">
        <v>17</v>
      </c>
      <c r="G5" s="80" t="s">
        <v>1341</v>
      </c>
      <c r="H5" s="81">
        <v>125</v>
      </c>
      <c r="I5" s="107">
        <v>132</v>
      </c>
      <c r="J5" s="108">
        <f aca="true" t="shared" si="0" ref="J5:J10">SUM((I5-H5)/H5*100)</f>
        <v>5.6000000000000005</v>
      </c>
    </row>
    <row r="6" spans="1:10" s="59" customFormat="1" ht="21.75" customHeight="1">
      <c r="A6" s="75" t="s">
        <v>1299</v>
      </c>
      <c r="B6" s="80" t="s">
        <v>1429</v>
      </c>
      <c r="C6" s="82"/>
      <c r="D6" s="82"/>
      <c r="E6" s="83"/>
      <c r="F6" s="84">
        <v>18</v>
      </c>
      <c r="G6" s="80" t="s">
        <v>1301</v>
      </c>
      <c r="H6" s="81">
        <v>16</v>
      </c>
      <c r="I6" s="109">
        <v>28</v>
      </c>
      <c r="J6" s="108">
        <f t="shared" si="0"/>
        <v>75</v>
      </c>
    </row>
    <row r="7" spans="1:10" s="59" customFormat="1" ht="21.75" customHeight="1">
      <c r="A7" s="75" t="s">
        <v>1302</v>
      </c>
      <c r="B7" s="85" t="s">
        <v>1430</v>
      </c>
      <c r="C7" s="81"/>
      <c r="D7" s="86"/>
      <c r="E7" s="83"/>
      <c r="F7" s="79">
        <v>19</v>
      </c>
      <c r="G7" s="80" t="s">
        <v>1344</v>
      </c>
      <c r="H7" s="82"/>
      <c r="I7" s="110"/>
      <c r="J7" s="108"/>
    </row>
    <row r="8" spans="1:10" s="59" customFormat="1" ht="21.75" customHeight="1">
      <c r="A8" s="75" t="s">
        <v>1305</v>
      </c>
      <c r="B8" s="85" t="s">
        <v>1431</v>
      </c>
      <c r="C8" s="81"/>
      <c r="D8" s="86"/>
      <c r="E8" s="83"/>
      <c r="F8" s="84">
        <v>20</v>
      </c>
      <c r="G8" s="80" t="s">
        <v>1346</v>
      </c>
      <c r="H8" s="81"/>
      <c r="I8" s="109"/>
      <c r="J8" s="108"/>
    </row>
    <row r="9" spans="1:10" s="59" customFormat="1" ht="21.75" customHeight="1">
      <c r="A9" s="75" t="s">
        <v>1308</v>
      </c>
      <c r="B9" s="85" t="s">
        <v>1432</v>
      </c>
      <c r="C9" s="81"/>
      <c r="D9" s="86"/>
      <c r="E9" s="83"/>
      <c r="F9" s="79">
        <v>21</v>
      </c>
      <c r="G9" s="80" t="s">
        <v>1348</v>
      </c>
      <c r="H9" s="82">
        <v>1</v>
      </c>
      <c r="I9" s="110">
        <v>2</v>
      </c>
      <c r="J9" s="108">
        <f t="shared" si="0"/>
        <v>100</v>
      </c>
    </row>
    <row r="10" spans="1:10" s="59" customFormat="1" ht="21.75" customHeight="1">
      <c r="A10" s="75" t="s">
        <v>1311</v>
      </c>
      <c r="B10" s="80" t="s">
        <v>1433</v>
      </c>
      <c r="C10" s="81"/>
      <c r="D10" s="86"/>
      <c r="E10" s="83"/>
      <c r="F10" s="84">
        <v>22</v>
      </c>
      <c r="G10" s="80" t="s">
        <v>1350</v>
      </c>
      <c r="H10" s="81">
        <v>4</v>
      </c>
      <c r="I10" s="109">
        <v>25</v>
      </c>
      <c r="J10" s="108">
        <f t="shared" si="0"/>
        <v>525</v>
      </c>
    </row>
    <row r="11" spans="1:10" s="59" customFormat="1" ht="21.75" customHeight="1">
      <c r="A11" s="75" t="s">
        <v>1314</v>
      </c>
      <c r="B11" s="80" t="s">
        <v>1351</v>
      </c>
      <c r="C11" s="81">
        <v>2</v>
      </c>
      <c r="D11" s="86">
        <v>1</v>
      </c>
      <c r="E11" s="83">
        <f>SUM((D11-C11)/C11*100)</f>
        <v>-50</v>
      </c>
      <c r="F11" s="79">
        <v>23</v>
      </c>
      <c r="G11" s="80" t="s">
        <v>1352</v>
      </c>
      <c r="H11" s="81"/>
      <c r="I11" s="109"/>
      <c r="J11" s="108"/>
    </row>
    <row r="12" spans="1:10" s="59" customFormat="1" ht="21.75" customHeight="1">
      <c r="A12" s="75" t="s">
        <v>1316</v>
      </c>
      <c r="B12" s="80" t="s">
        <v>1353</v>
      </c>
      <c r="C12" s="81"/>
      <c r="D12" s="86"/>
      <c r="E12" s="83"/>
      <c r="F12" s="84">
        <v>24</v>
      </c>
      <c r="G12" s="45" t="s">
        <v>1191</v>
      </c>
      <c r="H12" s="81">
        <v>14</v>
      </c>
      <c r="I12" s="109"/>
      <c r="J12" s="108">
        <f aca="true" t="shared" si="1" ref="J12:J19">SUM((I12-H12)/H12*100)</f>
        <v>-100</v>
      </c>
    </row>
    <row r="13" spans="1:10" s="59" customFormat="1" ht="21.75" customHeight="1">
      <c r="A13" s="75" t="s">
        <v>1318</v>
      </c>
      <c r="B13" s="80" t="s">
        <v>1384</v>
      </c>
      <c r="C13" s="81">
        <v>17</v>
      </c>
      <c r="D13" s="86"/>
      <c r="E13" s="83"/>
      <c r="F13" s="79">
        <v>25</v>
      </c>
      <c r="G13" s="80" t="s">
        <v>1355</v>
      </c>
      <c r="H13" s="81"/>
      <c r="I13" s="109"/>
      <c r="J13" s="108"/>
    </row>
    <row r="14" spans="1:10" s="59" customFormat="1" ht="21.75" customHeight="1">
      <c r="A14" s="75" t="s">
        <v>1321</v>
      </c>
      <c r="B14" s="80" t="s">
        <v>1434</v>
      </c>
      <c r="C14" s="31"/>
      <c r="D14" s="86"/>
      <c r="E14" s="83">
        <v>0</v>
      </c>
      <c r="F14" s="84">
        <v>26</v>
      </c>
      <c r="G14" s="45" t="s">
        <v>1435</v>
      </c>
      <c r="H14" s="87">
        <f>SUM(H5:H13)</f>
        <v>160</v>
      </c>
      <c r="I14" s="111">
        <f>I5+I6+I7+I8+I9+I10+I11+I12+I13</f>
        <v>187</v>
      </c>
      <c r="J14" s="108">
        <f t="shared" si="1"/>
        <v>16.875</v>
      </c>
    </row>
    <row r="15" spans="1:12" s="60" customFormat="1" ht="21.75" customHeight="1">
      <c r="A15" s="88" t="s">
        <v>1324</v>
      </c>
      <c r="B15" s="89" t="s">
        <v>1436</v>
      </c>
      <c r="C15" s="87">
        <f>C5+C11++C13+C14</f>
        <v>318</v>
      </c>
      <c r="D15" s="87">
        <f>D5+D11++D13+D14</f>
        <v>163</v>
      </c>
      <c r="E15" s="90">
        <f aca="true" t="shared" si="2" ref="E15:E19">SUM((D15-C15)/C15*100)</f>
        <v>-48.742138364779876</v>
      </c>
      <c r="F15" s="79">
        <v>27</v>
      </c>
      <c r="G15" s="80" t="s">
        <v>1437</v>
      </c>
      <c r="H15" s="81"/>
      <c r="I15" s="109"/>
      <c r="J15" s="108"/>
      <c r="K15" s="112"/>
      <c r="L15" s="112"/>
    </row>
    <row r="16" spans="1:12" s="59" customFormat="1" ht="21.75" customHeight="1">
      <c r="A16" s="75">
        <v>12</v>
      </c>
      <c r="B16" s="80" t="s">
        <v>1325</v>
      </c>
      <c r="C16" s="81">
        <v>0</v>
      </c>
      <c r="D16" s="86">
        <v>0</v>
      </c>
      <c r="E16" s="83"/>
      <c r="F16" s="84">
        <v>28</v>
      </c>
      <c r="G16" s="80" t="s">
        <v>1438</v>
      </c>
      <c r="H16" s="81">
        <v>5</v>
      </c>
      <c r="I16" s="109">
        <v>30</v>
      </c>
      <c r="J16" s="108">
        <f t="shared" si="1"/>
        <v>500</v>
      </c>
      <c r="L16" s="63"/>
    </row>
    <row r="17" spans="1:10" s="59" customFormat="1" ht="21.75" customHeight="1">
      <c r="A17" s="75">
        <v>13</v>
      </c>
      <c r="B17" s="80" t="s">
        <v>1328</v>
      </c>
      <c r="C17" s="81"/>
      <c r="D17" s="86"/>
      <c r="E17" s="83"/>
      <c r="F17" s="79">
        <v>29</v>
      </c>
      <c r="G17" s="80" t="s">
        <v>1439</v>
      </c>
      <c r="H17" s="87">
        <f>H14+H15+H16</f>
        <v>165</v>
      </c>
      <c r="I17" s="111">
        <f>I14+I15+I16</f>
        <v>217</v>
      </c>
      <c r="J17" s="108">
        <f t="shared" si="1"/>
        <v>31.515151515151512</v>
      </c>
    </row>
    <row r="18" spans="1:10" s="60" customFormat="1" ht="21.75" customHeight="1">
      <c r="A18" s="88">
        <v>14</v>
      </c>
      <c r="B18" s="85" t="s">
        <v>1440</v>
      </c>
      <c r="C18" s="87">
        <f>C15+C16+C17</f>
        <v>318</v>
      </c>
      <c r="D18" s="91">
        <f>D15+D16+D17</f>
        <v>163</v>
      </c>
      <c r="E18" s="90">
        <f t="shared" si="2"/>
        <v>-48.742138364779876</v>
      </c>
      <c r="F18" s="84">
        <v>30</v>
      </c>
      <c r="G18" s="85" t="s">
        <v>1441</v>
      </c>
      <c r="H18" s="92">
        <f>C18-H17</f>
        <v>153</v>
      </c>
      <c r="I18" s="92">
        <f>D18-I17</f>
        <v>-54</v>
      </c>
      <c r="J18" s="108">
        <f t="shared" si="1"/>
        <v>-135.29411764705884</v>
      </c>
    </row>
    <row r="19" spans="1:10" s="60" customFormat="1" ht="21.75" customHeight="1">
      <c r="A19" s="93">
        <v>15</v>
      </c>
      <c r="B19" s="80" t="s">
        <v>1442</v>
      </c>
      <c r="C19" s="81">
        <v>194</v>
      </c>
      <c r="D19" s="86">
        <v>337</v>
      </c>
      <c r="E19" s="83">
        <f t="shared" si="2"/>
        <v>73.71134020618557</v>
      </c>
      <c r="F19" s="79">
        <v>31</v>
      </c>
      <c r="G19" s="80" t="s">
        <v>1443</v>
      </c>
      <c r="H19" s="94">
        <f>C19+H18</f>
        <v>347</v>
      </c>
      <c r="I19" s="94">
        <f>D19+I18</f>
        <v>283</v>
      </c>
      <c r="J19" s="108">
        <f t="shared" si="1"/>
        <v>-18.443804034582133</v>
      </c>
    </row>
    <row r="20" spans="1:10" s="59" customFormat="1" ht="21.75" customHeight="1">
      <c r="A20" s="95">
        <v>16</v>
      </c>
      <c r="B20" s="96" t="s">
        <v>1444</v>
      </c>
      <c r="C20" s="97">
        <f>C18+C19</f>
        <v>512</v>
      </c>
      <c r="D20" s="98">
        <f>D18+D19</f>
        <v>500</v>
      </c>
      <c r="E20" s="99"/>
      <c r="F20" s="84">
        <v>32</v>
      </c>
      <c r="G20" s="89" t="s">
        <v>1445</v>
      </c>
      <c r="H20" s="97">
        <f>H17+H19</f>
        <v>512</v>
      </c>
      <c r="I20" s="73">
        <f>I17+I19</f>
        <v>500</v>
      </c>
      <c r="J20" s="108"/>
    </row>
    <row r="21" spans="1:10" s="59" customFormat="1" ht="19.5" customHeight="1">
      <c r="A21" s="2"/>
      <c r="B21" s="100"/>
      <c r="C21" s="101"/>
      <c r="D21" s="101"/>
      <c r="E21" s="102"/>
      <c r="F21" s="103"/>
      <c r="G21" s="104"/>
      <c r="H21" s="105"/>
      <c r="I21" s="105"/>
      <c r="J21" s="113"/>
    </row>
  </sheetData>
  <sheetProtection/>
  <mergeCells count="4">
    <mergeCell ref="B2:J2"/>
    <mergeCell ref="B3:C3"/>
    <mergeCell ref="D3:G3"/>
    <mergeCell ref="I3:J3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26"/>
  <sheetViews>
    <sheetView workbookViewId="0" topLeftCell="A1">
      <selection activeCell="L33" sqref="L33"/>
    </sheetView>
  </sheetViews>
  <sheetFormatPr defaultColWidth="9.00390625" defaultRowHeight="14.25"/>
  <cols>
    <col min="1" max="1" width="4.125" style="11" customWidth="1"/>
    <col min="2" max="2" width="31.25390625" style="11" customWidth="1"/>
    <col min="3" max="3" width="11.875" style="11" customWidth="1"/>
    <col min="4" max="4" width="10.375" style="11" customWidth="1"/>
    <col min="5" max="5" width="9.00390625" style="11" customWidth="1"/>
    <col min="6" max="6" width="5.375" style="11" customWidth="1"/>
    <col min="7" max="7" width="38.125" style="11" customWidth="1"/>
    <col min="8" max="8" width="10.375" style="11" bestFit="1" customWidth="1"/>
    <col min="9" max="9" width="10.375" style="11" customWidth="1"/>
    <col min="10" max="12" width="9.00390625" style="11" customWidth="1"/>
    <col min="13" max="14" width="12.625" style="11" bestFit="1" customWidth="1"/>
    <col min="15" max="16384" width="9.00390625" style="11" customWidth="1"/>
  </cols>
  <sheetData>
    <row r="1" ht="15" customHeight="1">
      <c r="A1" s="11" t="s">
        <v>1446</v>
      </c>
    </row>
    <row r="2" spans="1:10" ht="24" customHeight="1">
      <c r="A2" s="12" t="s">
        <v>1447</v>
      </c>
      <c r="B2" s="12"/>
      <c r="C2" s="12"/>
      <c r="D2" s="12"/>
      <c r="E2" s="12"/>
      <c r="F2" s="12"/>
      <c r="G2" s="12"/>
      <c r="H2" s="12"/>
      <c r="I2" s="12"/>
      <c r="J2" s="51"/>
    </row>
    <row r="3" spans="1:10" ht="14.25">
      <c r="A3" s="13" t="s">
        <v>3</v>
      </c>
      <c r="B3" s="14"/>
      <c r="C3" s="14"/>
      <c r="D3" s="14"/>
      <c r="E3" s="14"/>
      <c r="F3" s="14"/>
      <c r="G3" s="14"/>
      <c r="H3" s="14"/>
      <c r="I3" s="14"/>
      <c r="J3" s="14"/>
    </row>
    <row r="4" spans="1:10" ht="14.25" customHeight="1">
      <c r="A4" s="15" t="s">
        <v>1373</v>
      </c>
      <c r="B4" s="16" t="s">
        <v>1267</v>
      </c>
      <c r="C4" s="17" t="s">
        <v>1164</v>
      </c>
      <c r="D4" s="18" t="s">
        <v>126</v>
      </c>
      <c r="E4" s="19" t="s">
        <v>1448</v>
      </c>
      <c r="F4" s="15" t="s">
        <v>1373</v>
      </c>
      <c r="G4" s="16" t="s">
        <v>1267</v>
      </c>
      <c r="H4" s="20" t="s">
        <v>1164</v>
      </c>
      <c r="I4" s="52" t="s">
        <v>126</v>
      </c>
      <c r="J4" s="53" t="s">
        <v>1448</v>
      </c>
    </row>
    <row r="5" spans="1:10" ht="14.25">
      <c r="A5" s="16"/>
      <c r="B5" s="21"/>
      <c r="C5" s="17"/>
      <c r="D5" s="18"/>
      <c r="E5" s="19"/>
      <c r="F5" s="16"/>
      <c r="G5" s="21"/>
      <c r="H5" s="20"/>
      <c r="I5" s="52"/>
      <c r="J5" s="53"/>
    </row>
    <row r="6" spans="1:10" ht="12.75" customHeight="1">
      <c r="A6" s="16"/>
      <c r="B6" s="21"/>
      <c r="C6" s="17"/>
      <c r="D6" s="18"/>
      <c r="E6" s="19"/>
      <c r="F6" s="16"/>
      <c r="G6" s="21"/>
      <c r="H6" s="20"/>
      <c r="I6" s="52"/>
      <c r="J6" s="53"/>
    </row>
    <row r="7" spans="1:10" ht="14.25" customHeight="1" hidden="1">
      <c r="A7" s="16"/>
      <c r="B7" s="21"/>
      <c r="C7" s="17"/>
      <c r="D7" s="18"/>
      <c r="E7" s="19"/>
      <c r="F7" s="16"/>
      <c r="G7" s="21"/>
      <c r="H7" s="22"/>
      <c r="I7" s="54"/>
      <c r="J7" s="53"/>
    </row>
    <row r="8" spans="1:10" ht="18.75" customHeight="1">
      <c r="A8" s="16" t="s">
        <v>1296</v>
      </c>
      <c r="B8" s="23" t="s">
        <v>1376</v>
      </c>
      <c r="C8" s="24"/>
      <c r="D8" s="25"/>
      <c r="E8" s="26" t="e">
        <f aca="true" t="shared" si="0" ref="E8:E13">(D8-C8)/C8*100</f>
        <v>#DIV/0!</v>
      </c>
      <c r="F8" s="21">
        <v>20</v>
      </c>
      <c r="G8" s="27" t="s">
        <v>1449</v>
      </c>
      <c r="H8" s="28"/>
      <c r="I8" s="44"/>
      <c r="J8" s="55" t="e">
        <f aca="true" t="shared" si="1" ref="J8:J26">(I8-H8)/H8*100</f>
        <v>#DIV/0!</v>
      </c>
    </row>
    <row r="9" spans="1:10" ht="18.75" customHeight="1">
      <c r="A9" s="16" t="s">
        <v>1299</v>
      </c>
      <c r="B9" s="29" t="s">
        <v>1450</v>
      </c>
      <c r="C9" s="24"/>
      <c r="D9" s="25"/>
      <c r="E9" s="26" t="e">
        <f t="shared" si="0"/>
        <v>#DIV/0!</v>
      </c>
      <c r="F9" s="21">
        <v>21</v>
      </c>
      <c r="G9" s="30" t="s">
        <v>1379</v>
      </c>
      <c r="H9" s="31"/>
      <c r="I9" s="56"/>
      <c r="J9" s="55" t="e">
        <f t="shared" si="1"/>
        <v>#DIV/0!</v>
      </c>
    </row>
    <row r="10" spans="1:10" ht="18.75" customHeight="1">
      <c r="A10" s="16" t="s">
        <v>1302</v>
      </c>
      <c r="B10" s="29" t="s">
        <v>1380</v>
      </c>
      <c r="C10" s="24"/>
      <c r="D10" s="25"/>
      <c r="E10" s="26" t="e">
        <f t="shared" si="0"/>
        <v>#DIV/0!</v>
      </c>
      <c r="F10" s="21">
        <v>22</v>
      </c>
      <c r="G10" s="32" t="s">
        <v>1381</v>
      </c>
      <c r="H10" s="31"/>
      <c r="I10" s="7"/>
      <c r="J10" s="55" t="e">
        <f t="shared" si="1"/>
        <v>#DIV/0!</v>
      </c>
    </row>
    <row r="11" spans="1:10" ht="18.75" customHeight="1">
      <c r="A11" s="16" t="s">
        <v>1305</v>
      </c>
      <c r="B11" s="23" t="s">
        <v>1351</v>
      </c>
      <c r="C11" s="24"/>
      <c r="D11" s="25"/>
      <c r="E11" s="26" t="e">
        <f t="shared" si="0"/>
        <v>#DIV/0!</v>
      </c>
      <c r="F11" s="21">
        <v>23</v>
      </c>
      <c r="G11" s="30" t="s">
        <v>1451</v>
      </c>
      <c r="H11" s="31"/>
      <c r="I11" s="56"/>
      <c r="J11" s="55" t="e">
        <f t="shared" si="1"/>
        <v>#DIV/0!</v>
      </c>
    </row>
    <row r="12" spans="1:10" ht="18.75" customHeight="1">
      <c r="A12" s="16" t="s">
        <v>1308</v>
      </c>
      <c r="B12" s="23" t="s">
        <v>1353</v>
      </c>
      <c r="C12" s="24"/>
      <c r="D12" s="25"/>
      <c r="E12" s="26" t="e">
        <f t="shared" si="0"/>
        <v>#DIV/0!</v>
      </c>
      <c r="F12" s="21">
        <v>24</v>
      </c>
      <c r="G12" s="30" t="s">
        <v>1452</v>
      </c>
      <c r="H12" s="31"/>
      <c r="I12" s="56"/>
      <c r="J12" s="55" t="e">
        <f t="shared" si="1"/>
        <v>#DIV/0!</v>
      </c>
    </row>
    <row r="13" spans="1:10" ht="18.75" customHeight="1">
      <c r="A13" s="16" t="s">
        <v>1311</v>
      </c>
      <c r="B13" s="33" t="s">
        <v>1384</v>
      </c>
      <c r="C13" s="34"/>
      <c r="D13" s="35"/>
      <c r="E13" s="26" t="e">
        <f t="shared" si="0"/>
        <v>#DIV/0!</v>
      </c>
      <c r="F13" s="21">
        <v>25</v>
      </c>
      <c r="G13" s="32" t="s">
        <v>1385</v>
      </c>
      <c r="H13" s="31"/>
      <c r="I13" s="57"/>
      <c r="J13" s="55" t="e">
        <f t="shared" si="1"/>
        <v>#DIV/0!</v>
      </c>
    </row>
    <row r="14" spans="1:10" ht="18.75" customHeight="1">
      <c r="A14" s="16" t="s">
        <v>1314</v>
      </c>
      <c r="B14" s="36"/>
      <c r="C14" s="28"/>
      <c r="D14" s="37"/>
      <c r="E14" s="26"/>
      <c r="F14" s="21">
        <v>26</v>
      </c>
      <c r="G14" s="38" t="s">
        <v>1386</v>
      </c>
      <c r="H14" s="39"/>
      <c r="I14" s="58"/>
      <c r="J14" s="55" t="e">
        <f t="shared" si="1"/>
        <v>#DIV/0!</v>
      </c>
    </row>
    <row r="15" spans="1:10" ht="18.75" customHeight="1">
      <c r="A15" s="16" t="s">
        <v>1316</v>
      </c>
      <c r="B15" s="40" t="s">
        <v>1387</v>
      </c>
      <c r="C15" s="28"/>
      <c r="D15" s="37"/>
      <c r="E15" s="26"/>
      <c r="F15" s="21">
        <v>27</v>
      </c>
      <c r="G15" s="41" t="s">
        <v>1388</v>
      </c>
      <c r="H15" s="39"/>
      <c r="I15" s="58"/>
      <c r="J15" s="55" t="e">
        <f t="shared" si="1"/>
        <v>#DIV/0!</v>
      </c>
    </row>
    <row r="16" spans="1:10" ht="18.75" customHeight="1">
      <c r="A16" s="16" t="s">
        <v>1318</v>
      </c>
      <c r="B16" s="40" t="s">
        <v>1389</v>
      </c>
      <c r="C16" s="28"/>
      <c r="D16" s="37"/>
      <c r="E16" s="26"/>
      <c r="F16" s="21">
        <v>28</v>
      </c>
      <c r="G16" s="42" t="s">
        <v>1390</v>
      </c>
      <c r="H16" s="28"/>
      <c r="I16" s="44"/>
      <c r="J16" s="55" t="e">
        <f t="shared" si="1"/>
        <v>#DIV/0!</v>
      </c>
    </row>
    <row r="17" spans="1:10" ht="18.75" customHeight="1">
      <c r="A17" s="16" t="s">
        <v>1321</v>
      </c>
      <c r="B17" s="43" t="s">
        <v>1391</v>
      </c>
      <c r="C17" s="28"/>
      <c r="D17" s="44"/>
      <c r="E17" s="26" t="e">
        <f aca="true" t="shared" si="2" ref="E17:E24">(D17-C17)/C17*100</f>
        <v>#DIV/0!</v>
      </c>
      <c r="F17" s="21">
        <v>29</v>
      </c>
      <c r="G17" s="42" t="s">
        <v>1453</v>
      </c>
      <c r="H17" s="28"/>
      <c r="I17" s="44"/>
      <c r="J17" s="55" t="e">
        <f t="shared" si="1"/>
        <v>#DIV/0!</v>
      </c>
    </row>
    <row r="18" spans="1:10" ht="18.75" customHeight="1">
      <c r="A18" s="16" t="s">
        <v>1324</v>
      </c>
      <c r="B18" s="40"/>
      <c r="C18" s="28"/>
      <c r="D18" s="37"/>
      <c r="E18" s="26"/>
      <c r="F18" s="21">
        <v>30</v>
      </c>
      <c r="G18" s="42" t="s">
        <v>1454</v>
      </c>
      <c r="H18" s="28"/>
      <c r="I18" s="44"/>
      <c r="J18" s="55" t="e">
        <f t="shared" si="1"/>
        <v>#DIV/0!</v>
      </c>
    </row>
    <row r="19" spans="1:10" ht="18.75" customHeight="1">
      <c r="A19" s="16" t="s">
        <v>1327</v>
      </c>
      <c r="B19" s="45"/>
      <c r="C19" s="31"/>
      <c r="D19" s="46"/>
      <c r="E19" s="26"/>
      <c r="F19" s="21">
        <v>31</v>
      </c>
      <c r="G19" s="42" t="s">
        <v>1394</v>
      </c>
      <c r="H19" s="28"/>
      <c r="I19" s="44"/>
      <c r="J19" s="55" t="e">
        <f t="shared" si="1"/>
        <v>#DIV/0!</v>
      </c>
    </row>
    <row r="20" spans="1:10" s="10" customFormat="1" ht="18.75" customHeight="1">
      <c r="A20" s="16" t="s">
        <v>1329</v>
      </c>
      <c r="B20" s="45"/>
      <c r="C20" s="31"/>
      <c r="D20" s="46"/>
      <c r="E20" s="26"/>
      <c r="F20" s="21">
        <v>32</v>
      </c>
      <c r="G20" s="42" t="s">
        <v>1395</v>
      </c>
      <c r="H20" s="28"/>
      <c r="I20" s="44"/>
      <c r="J20" s="55" t="e">
        <f t="shared" si="1"/>
        <v>#DIV/0!</v>
      </c>
    </row>
    <row r="21" spans="1:10" s="10" customFormat="1" ht="18.75" customHeight="1">
      <c r="A21" s="16" t="s">
        <v>1331</v>
      </c>
      <c r="B21" s="47" t="s">
        <v>1246</v>
      </c>
      <c r="C21" s="28"/>
      <c r="D21" s="37">
        <f>D8+D11+D12+D13+D17</f>
        <v>0</v>
      </c>
      <c r="E21" s="26" t="e">
        <f t="shared" si="2"/>
        <v>#DIV/0!</v>
      </c>
      <c r="F21" s="21">
        <v>33</v>
      </c>
      <c r="G21" s="48" t="s">
        <v>1247</v>
      </c>
      <c r="H21" s="28"/>
      <c r="I21" s="37"/>
      <c r="J21" s="55" t="e">
        <f t="shared" si="1"/>
        <v>#DIV/0!</v>
      </c>
    </row>
    <row r="22" spans="1:10" ht="18.75" customHeight="1">
      <c r="A22" s="16" t="s">
        <v>1334</v>
      </c>
      <c r="B22" s="40" t="s">
        <v>1396</v>
      </c>
      <c r="C22" s="28"/>
      <c r="D22" s="28"/>
      <c r="E22" s="26" t="e">
        <f t="shared" si="2"/>
        <v>#DIV/0!</v>
      </c>
      <c r="F22" s="21">
        <v>34</v>
      </c>
      <c r="G22" s="42" t="s">
        <v>1397</v>
      </c>
      <c r="H22" s="28"/>
      <c r="I22" s="37"/>
      <c r="J22" s="55" t="e">
        <f t="shared" si="1"/>
        <v>#DIV/0!</v>
      </c>
    </row>
    <row r="23" spans="1:10" ht="18.75" customHeight="1">
      <c r="A23" s="16" t="s">
        <v>1398</v>
      </c>
      <c r="B23" s="40" t="s">
        <v>1455</v>
      </c>
      <c r="C23" s="28"/>
      <c r="D23" s="44"/>
      <c r="E23" s="26" t="e">
        <f t="shared" si="2"/>
        <v>#DIV/0!</v>
      </c>
      <c r="F23" s="21">
        <v>35</v>
      </c>
      <c r="G23" s="42" t="s">
        <v>1400</v>
      </c>
      <c r="H23" s="28"/>
      <c r="I23" s="37"/>
      <c r="J23" s="55" t="e">
        <f t="shared" si="1"/>
        <v>#DIV/0!</v>
      </c>
    </row>
    <row r="24" spans="1:10" ht="18.75" customHeight="1">
      <c r="A24" s="16" t="s">
        <v>1360</v>
      </c>
      <c r="B24" s="40" t="s">
        <v>1401</v>
      </c>
      <c r="C24" s="28"/>
      <c r="D24" s="44"/>
      <c r="E24" s="26" t="e">
        <f t="shared" si="2"/>
        <v>#DIV/0!</v>
      </c>
      <c r="F24" s="21">
        <v>36</v>
      </c>
      <c r="G24" s="40" t="s">
        <v>1455</v>
      </c>
      <c r="H24" s="44"/>
      <c r="I24" s="44"/>
      <c r="J24" s="55" t="e">
        <f t="shared" si="1"/>
        <v>#DIV/0!</v>
      </c>
    </row>
    <row r="25" spans="1:10" ht="18.75" customHeight="1">
      <c r="A25" s="16" t="s">
        <v>1363</v>
      </c>
      <c r="B25" s="40"/>
      <c r="C25" s="28"/>
      <c r="D25" s="37"/>
      <c r="E25" s="26"/>
      <c r="F25" s="21">
        <v>37</v>
      </c>
      <c r="G25" s="40" t="s">
        <v>1401</v>
      </c>
      <c r="H25" s="44"/>
      <c r="I25" s="44"/>
      <c r="J25" s="55" t="e">
        <f t="shared" si="1"/>
        <v>#DIV/0!</v>
      </c>
    </row>
    <row r="26" spans="1:10" ht="18.75" customHeight="1">
      <c r="A26" s="16" t="s">
        <v>1366</v>
      </c>
      <c r="B26" s="47" t="s">
        <v>1402</v>
      </c>
      <c r="C26" s="49"/>
      <c r="D26" s="50">
        <f>D21+D22</f>
        <v>0</v>
      </c>
      <c r="E26" s="26" t="e">
        <f>(D26-C26)/C26*100</f>
        <v>#DIV/0!</v>
      </c>
      <c r="F26" s="21">
        <v>38</v>
      </c>
      <c r="G26" s="48" t="s">
        <v>1402</v>
      </c>
      <c r="H26" s="49"/>
      <c r="I26" s="50">
        <f>I21+I23</f>
        <v>0</v>
      </c>
      <c r="J26" s="55" t="e">
        <f t="shared" si="1"/>
        <v>#DIV/0!</v>
      </c>
    </row>
  </sheetData>
  <sheetProtection/>
  <mergeCells count="12">
    <mergeCell ref="A2:J2"/>
    <mergeCell ref="A3:J3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J4:J7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7"/>
  <sheetViews>
    <sheetView zoomScaleSheetLayoutView="100" workbookViewId="0" topLeftCell="A1">
      <selection activeCell="F6" sqref="F6"/>
    </sheetView>
  </sheetViews>
  <sheetFormatPr defaultColWidth="9.00390625" defaultRowHeight="14.25"/>
  <cols>
    <col min="1" max="1" width="27.75390625" style="1" customWidth="1"/>
    <col min="2" max="16384" width="9.00390625" style="1" customWidth="1"/>
  </cols>
  <sheetData>
    <row r="1" spans="1:9" s="1" customFormat="1" ht="14.25">
      <c r="A1" s="2" t="s">
        <v>1456</v>
      </c>
      <c r="B1" s="3"/>
      <c r="C1" s="3"/>
      <c r="D1" s="3"/>
      <c r="E1" s="3"/>
      <c r="F1" s="3"/>
      <c r="G1" s="3"/>
      <c r="H1" s="3"/>
      <c r="I1" s="3"/>
    </row>
    <row r="2" spans="1:9" s="1" customFormat="1" ht="30" customHeight="1">
      <c r="A2" s="4" t="s">
        <v>1457</v>
      </c>
      <c r="B2" s="4"/>
      <c r="C2" s="4"/>
      <c r="D2" s="4"/>
      <c r="E2" s="4"/>
      <c r="F2" s="4"/>
      <c r="G2" s="4"/>
      <c r="H2" s="4"/>
      <c r="I2" s="4"/>
    </row>
    <row r="3" spans="1:9" s="1" customFormat="1" ht="30" customHeight="1">
      <c r="A3" s="5"/>
      <c r="B3" s="5"/>
      <c r="C3" s="5"/>
      <c r="D3" s="3"/>
      <c r="E3" s="3"/>
      <c r="F3" s="3"/>
      <c r="G3" s="3"/>
      <c r="H3" s="6" t="s">
        <v>1458</v>
      </c>
      <c r="I3" s="6"/>
    </row>
    <row r="4" spans="1:9" s="1" customFormat="1" ht="30" customHeight="1">
      <c r="A4" s="7" t="s">
        <v>1459</v>
      </c>
      <c r="B4" s="7" t="s">
        <v>1460</v>
      </c>
      <c r="C4" s="7"/>
      <c r="D4" s="7"/>
      <c r="E4" s="7"/>
      <c r="F4" s="7"/>
      <c r="G4" s="7" t="s">
        <v>1461</v>
      </c>
      <c r="H4" s="7"/>
      <c r="I4" s="7"/>
    </row>
    <row r="5" spans="1:9" s="1" customFormat="1" ht="28.5" customHeight="1">
      <c r="A5" s="7"/>
      <c r="B5" s="7" t="s">
        <v>1268</v>
      </c>
      <c r="C5" s="7" t="s">
        <v>1462</v>
      </c>
      <c r="D5" s="7"/>
      <c r="E5" s="7" t="s">
        <v>1463</v>
      </c>
      <c r="F5" s="7"/>
      <c r="G5" s="7" t="s">
        <v>1268</v>
      </c>
      <c r="H5" s="7" t="s">
        <v>1462</v>
      </c>
      <c r="I5" s="7" t="s">
        <v>1463</v>
      </c>
    </row>
    <row r="6" spans="1:9" s="1" customFormat="1" ht="28.5" customHeight="1">
      <c r="A6" s="7"/>
      <c r="B6" s="7"/>
      <c r="C6" s="7" t="s">
        <v>1464</v>
      </c>
      <c r="D6" s="7" t="s">
        <v>1465</v>
      </c>
      <c r="E6" s="7" t="s">
        <v>1464</v>
      </c>
      <c r="F6" s="7" t="s">
        <v>1465</v>
      </c>
      <c r="G6" s="7"/>
      <c r="H6" s="7"/>
      <c r="I6" s="7"/>
    </row>
    <row r="7" spans="1:9" s="1" customFormat="1" ht="26.25" customHeight="1">
      <c r="A7" s="7" t="s">
        <v>1466</v>
      </c>
      <c r="B7" s="8">
        <f>C7+E7</f>
        <v>14.554418000000002</v>
      </c>
      <c r="C7" s="8">
        <v>9.059418</v>
      </c>
      <c r="D7" s="9">
        <f>C7/B7</f>
        <v>0.6224514095994769</v>
      </c>
      <c r="E7" s="8">
        <v>5.495</v>
      </c>
      <c r="F7" s="9">
        <f>E7/B7</f>
        <v>0.377548590400523</v>
      </c>
      <c r="G7" s="8">
        <f>H7+I7</f>
        <v>14.589300000000001</v>
      </c>
      <c r="H7" s="8">
        <v>9.0943</v>
      </c>
      <c r="I7" s="8">
        <v>5.495</v>
      </c>
    </row>
  </sheetData>
  <sheetProtection/>
  <mergeCells count="12">
    <mergeCell ref="A2:I2"/>
    <mergeCell ref="A3:C3"/>
    <mergeCell ref="H3:I3"/>
    <mergeCell ref="B4:F4"/>
    <mergeCell ref="G4:I4"/>
    <mergeCell ref="C5:D5"/>
    <mergeCell ref="E5:F5"/>
    <mergeCell ref="A4:A6"/>
    <mergeCell ref="B5:B6"/>
    <mergeCell ref="G5:G6"/>
    <mergeCell ref="H5:H6"/>
    <mergeCell ref="I5:I6"/>
  </mergeCells>
  <printOptions horizontalCentered="1"/>
  <pageMargins left="0.38958333333333334" right="0.38958333333333334" top="0.7895833333333333" bottom="1" header="0.38958333333333334" footer="0.5097222222222222"/>
  <pageSetup firstPageNumber="45" useFirstPageNumber="1" horizontalDpi="600" verticalDpi="600" orientation="landscape" paperSize="9"/>
  <headerFooter alignWithMargins="0">
    <oddFooter>&amp;C&amp;P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2"/>
  <sheetViews>
    <sheetView showZeros="0" workbookViewId="0" topLeftCell="A1">
      <pane xSplit="1" ySplit="6" topLeftCell="B7" activePane="bottomRight" state="frozen"/>
      <selection pane="bottomRight" activeCell="B15" sqref="B15"/>
    </sheetView>
  </sheetViews>
  <sheetFormatPr defaultColWidth="8.75390625" defaultRowHeight="14.25"/>
  <cols>
    <col min="1" max="1" width="36.50390625" style="494" customWidth="1"/>
    <col min="2" max="2" width="8.875" style="495" customWidth="1"/>
    <col min="3" max="3" width="20.625" style="494" customWidth="1"/>
    <col min="4" max="4" width="10.25390625" style="494" customWidth="1"/>
    <col min="5" max="16384" width="8.75390625" style="494" customWidth="1"/>
  </cols>
  <sheetData>
    <row r="1" spans="1:7" s="319" customFormat="1" ht="14.25">
      <c r="A1" s="321" t="s">
        <v>84</v>
      </c>
      <c r="B1" s="322"/>
      <c r="C1" s="322"/>
      <c r="D1" s="323"/>
      <c r="E1" s="322"/>
      <c r="F1" s="322"/>
      <c r="G1" s="323"/>
    </row>
    <row r="2" spans="1:4" ht="22.5">
      <c r="A2" s="496" t="s">
        <v>85</v>
      </c>
      <c r="B2" s="497"/>
      <c r="C2" s="497"/>
      <c r="D2" s="497"/>
    </row>
    <row r="3" spans="1:4" ht="17.25" customHeight="1">
      <c r="A3" s="496"/>
      <c r="B3" s="497"/>
      <c r="C3" s="497"/>
      <c r="D3" s="497"/>
    </row>
    <row r="4" spans="2:4" s="492" customFormat="1" ht="17.25" customHeight="1">
      <c r="B4" s="498"/>
      <c r="D4" s="499" t="s">
        <v>3</v>
      </c>
    </row>
    <row r="5" spans="1:4" s="492" customFormat="1" ht="25.5" customHeight="1">
      <c r="A5" s="500" t="s">
        <v>86</v>
      </c>
      <c r="B5" s="501"/>
      <c r="C5" s="502" t="s">
        <v>87</v>
      </c>
      <c r="D5" s="502"/>
    </row>
    <row r="6" spans="1:4" s="492" customFormat="1" ht="45" customHeight="1">
      <c r="A6" s="503" t="s">
        <v>4</v>
      </c>
      <c r="B6" s="503" t="s">
        <v>58</v>
      </c>
      <c r="C6" s="503" t="s">
        <v>4</v>
      </c>
      <c r="D6" s="503" t="s">
        <v>58</v>
      </c>
    </row>
    <row r="7" spans="1:6" s="493" customFormat="1" ht="28.5" customHeight="1">
      <c r="A7" s="378" t="s">
        <v>88</v>
      </c>
      <c r="B7" s="504">
        <v>39976</v>
      </c>
      <c r="C7" s="378" t="s">
        <v>89</v>
      </c>
      <c r="D7" s="505">
        <v>138348</v>
      </c>
      <c r="F7" s="382"/>
    </row>
    <row r="8" spans="1:4" s="493" customFormat="1" ht="28.5" customHeight="1">
      <c r="A8" s="378" t="s">
        <v>90</v>
      </c>
      <c r="B8" s="506">
        <f>SUM(B9:B17)</f>
        <v>98240</v>
      </c>
      <c r="C8" s="386" t="s">
        <v>91</v>
      </c>
      <c r="D8" s="507">
        <f>SUM(D9:D10)</f>
        <v>3200</v>
      </c>
    </row>
    <row r="9" spans="1:4" s="493" customFormat="1" ht="28.5" customHeight="1">
      <c r="A9" s="386" t="s">
        <v>92</v>
      </c>
      <c r="B9" s="508"/>
      <c r="C9" s="386" t="s">
        <v>93</v>
      </c>
      <c r="D9" s="509"/>
    </row>
    <row r="10" spans="1:4" s="493" customFormat="1" ht="28.5" customHeight="1">
      <c r="A10" s="386" t="s">
        <v>94</v>
      </c>
      <c r="B10" s="510"/>
      <c r="C10" s="386" t="s">
        <v>95</v>
      </c>
      <c r="D10" s="509">
        <v>3200</v>
      </c>
    </row>
    <row r="11" spans="1:4" s="493" customFormat="1" ht="28.5" customHeight="1">
      <c r="A11" s="386" t="s">
        <v>96</v>
      </c>
      <c r="B11" s="510">
        <v>19007</v>
      </c>
      <c r="C11" s="386"/>
      <c r="D11" s="509"/>
    </row>
    <row r="12" spans="1:4" s="493" customFormat="1" ht="28.5" customHeight="1">
      <c r="A12" s="391" t="s">
        <v>97</v>
      </c>
      <c r="B12" s="510">
        <v>7090</v>
      </c>
      <c r="C12" s="386"/>
      <c r="D12" s="509"/>
    </row>
    <row r="13" spans="1:4" s="493" customFormat="1" ht="28.5" customHeight="1">
      <c r="A13" s="386" t="s">
        <v>98</v>
      </c>
      <c r="B13" s="510">
        <v>836</v>
      </c>
      <c r="C13" s="510"/>
      <c r="D13" s="509"/>
    </row>
    <row r="14" spans="1:4" s="493" customFormat="1" ht="28.5" customHeight="1">
      <c r="A14" s="386" t="s">
        <v>99</v>
      </c>
      <c r="B14" s="510">
        <v>3047</v>
      </c>
      <c r="C14" s="510"/>
      <c r="D14" s="509"/>
    </row>
    <row r="15" spans="1:4" s="493" customFormat="1" ht="28.5" customHeight="1">
      <c r="A15" s="386" t="s">
        <v>100</v>
      </c>
      <c r="B15" s="510">
        <f>8924+29468+400</f>
        <v>38792</v>
      </c>
      <c r="C15" s="386" t="s">
        <v>101</v>
      </c>
      <c r="D15" s="509"/>
    </row>
    <row r="16" spans="1:4" s="493" customFormat="1" ht="28.5" customHeight="1">
      <c r="A16" s="386" t="s">
        <v>102</v>
      </c>
      <c r="B16" s="508">
        <v>29468</v>
      </c>
      <c r="C16" s="386"/>
      <c r="D16" s="509"/>
    </row>
    <row r="17" spans="1:4" s="493" customFormat="1" ht="28.5" customHeight="1">
      <c r="A17" s="386"/>
      <c r="B17" s="508"/>
      <c r="C17" s="511"/>
      <c r="D17" s="511"/>
    </row>
    <row r="18" spans="1:4" s="493" customFormat="1" ht="28.5" customHeight="1">
      <c r="A18" s="386" t="s">
        <v>103</v>
      </c>
      <c r="B18" s="510"/>
      <c r="C18" s="378" t="s">
        <v>104</v>
      </c>
      <c r="D18" s="509"/>
    </row>
    <row r="19" spans="1:4" s="493" customFormat="1" ht="28.5" customHeight="1">
      <c r="A19" s="386" t="s">
        <v>105</v>
      </c>
      <c r="B19" s="510"/>
      <c r="C19" s="386" t="s">
        <v>106</v>
      </c>
      <c r="D19" s="509"/>
    </row>
    <row r="20" spans="1:4" s="493" customFormat="1" ht="28.5" customHeight="1">
      <c r="A20" s="386" t="s">
        <v>107</v>
      </c>
      <c r="B20" s="510"/>
      <c r="C20" s="386" t="s">
        <v>108</v>
      </c>
      <c r="D20" s="509"/>
    </row>
    <row r="21" spans="1:4" s="493" customFormat="1" ht="28.5" customHeight="1">
      <c r="A21" s="386" t="s">
        <v>109</v>
      </c>
      <c r="B21" s="510">
        <v>3332</v>
      </c>
      <c r="C21" s="510"/>
      <c r="D21" s="509"/>
    </row>
    <row r="22" spans="1:4" s="493" customFormat="1" ht="28.5" customHeight="1">
      <c r="A22" s="512" t="s">
        <v>110</v>
      </c>
      <c r="B22" s="506">
        <f>B7+B8+B18+B19+B20+B21</f>
        <v>141548</v>
      </c>
      <c r="C22" s="513" t="s">
        <v>111</v>
      </c>
      <c r="D22" s="505">
        <f>D7+D8+D15+D19+D20+D18</f>
        <v>141548</v>
      </c>
    </row>
  </sheetData>
  <sheetProtection/>
  <mergeCells count="3">
    <mergeCell ref="A2:D2"/>
    <mergeCell ref="A5:B5"/>
    <mergeCell ref="C5:D5"/>
  </mergeCells>
  <printOptions horizontalCentered="1"/>
  <pageMargins left="0.6097222222222223" right="0.6097222222222223" top="0.7798611111111111" bottom="0.7694444444444445" header="0.38958333333333334" footer="0.5798611111111112"/>
  <pageSetup horizontalDpi="600" verticalDpi="600" orientation="portrait" paperSize="9"/>
  <headerFooter alignWithMargins="0">
    <oddFooter>&amp;C6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8"/>
  <sheetViews>
    <sheetView zoomScaleSheetLayoutView="100" workbookViewId="0" topLeftCell="A1">
      <selection activeCell="D12" sqref="D12"/>
    </sheetView>
  </sheetViews>
  <sheetFormatPr defaultColWidth="9.00390625" defaultRowHeight="14.25"/>
  <cols>
    <col min="1" max="1" width="31.625" style="146" customWidth="1"/>
    <col min="2" max="2" width="10.75390625" style="146" customWidth="1"/>
    <col min="3" max="3" width="10.375" style="146" customWidth="1"/>
    <col min="4" max="4" width="9.50390625" style="452" customWidth="1"/>
    <col min="5" max="5" width="10.375" style="453" customWidth="1"/>
    <col min="6" max="6" width="11.50390625" style="146" customWidth="1"/>
    <col min="7" max="16384" width="9.00390625" style="146" customWidth="1"/>
  </cols>
  <sheetData>
    <row r="1" spans="1:5" s="451" customFormat="1" ht="13.5">
      <c r="A1" s="402" t="s">
        <v>112</v>
      </c>
      <c r="B1" s="454"/>
      <c r="C1" s="454"/>
      <c r="D1" s="455"/>
      <c r="E1" s="456"/>
    </row>
    <row r="2" spans="1:5" s="146" customFormat="1" ht="25.5" customHeight="1">
      <c r="A2" s="457" t="s">
        <v>113</v>
      </c>
      <c r="B2" s="457"/>
      <c r="C2" s="457"/>
      <c r="D2" s="458"/>
      <c r="E2" s="459"/>
    </row>
    <row r="3" spans="1:5" s="59" customFormat="1" ht="18" customHeight="1">
      <c r="A3" s="460"/>
      <c r="B3" s="460"/>
      <c r="C3" s="461"/>
      <c r="D3" s="462"/>
      <c r="E3" s="463" t="s">
        <v>3</v>
      </c>
    </row>
    <row r="4" spans="1:5" s="59" customFormat="1" ht="15.75" customHeight="1">
      <c r="A4" s="464" t="s">
        <v>114</v>
      </c>
      <c r="B4" s="465" t="s">
        <v>115</v>
      </c>
      <c r="C4" s="438" t="s">
        <v>116</v>
      </c>
      <c r="D4" s="466" t="s">
        <v>60</v>
      </c>
      <c r="E4" s="467" t="s">
        <v>117</v>
      </c>
    </row>
    <row r="5" spans="1:5" s="59" customFormat="1" ht="34.5" customHeight="1">
      <c r="A5" s="468"/>
      <c r="B5" s="469"/>
      <c r="C5" s="441"/>
      <c r="D5" s="470"/>
      <c r="E5" s="471"/>
    </row>
    <row r="6" spans="1:5" s="401" customFormat="1" ht="17.25" customHeight="1">
      <c r="A6" s="442" t="s">
        <v>11</v>
      </c>
      <c r="B6" s="472">
        <f>SUM(B7:B23)-B8</f>
        <v>27475</v>
      </c>
      <c r="C6" s="472">
        <f>SUM(C7:C23)-C8</f>
        <v>22630</v>
      </c>
      <c r="D6" s="473">
        <f aca="true" t="shared" si="0" ref="D6:D9">C6-B6</f>
        <v>-4845</v>
      </c>
      <c r="E6" s="474">
        <f aca="true" t="shared" si="1" ref="E6:E9">D6/B6</f>
        <v>-0.17634212920837125</v>
      </c>
    </row>
    <row r="7" spans="1:5" s="401" customFormat="1" ht="17.25" customHeight="1">
      <c r="A7" s="475" t="s">
        <v>12</v>
      </c>
      <c r="B7" s="476">
        <v>10046</v>
      </c>
      <c r="C7" s="477">
        <v>8036</v>
      </c>
      <c r="D7" s="478">
        <f t="shared" si="0"/>
        <v>-2010</v>
      </c>
      <c r="E7" s="479">
        <f t="shared" si="1"/>
        <v>-0.20007963368504877</v>
      </c>
    </row>
    <row r="8" spans="1:5" s="401" customFormat="1" ht="17.25" customHeight="1">
      <c r="A8" s="475" t="s">
        <v>13</v>
      </c>
      <c r="B8" s="476">
        <v>6925</v>
      </c>
      <c r="C8" s="477"/>
      <c r="D8" s="478"/>
      <c r="E8" s="479"/>
    </row>
    <row r="9" spans="1:5" s="401" customFormat="1" ht="17.25" customHeight="1">
      <c r="A9" s="480" t="s">
        <v>14</v>
      </c>
      <c r="B9" s="476">
        <v>3485</v>
      </c>
      <c r="C9" s="477">
        <v>3205</v>
      </c>
      <c r="D9" s="478">
        <f t="shared" si="0"/>
        <v>-280</v>
      </c>
      <c r="E9" s="479">
        <f t="shared" si="1"/>
        <v>-0.08034433285509325</v>
      </c>
    </row>
    <row r="10" spans="1:5" s="401" customFormat="1" ht="17.25" customHeight="1">
      <c r="A10" s="480" t="s">
        <v>15</v>
      </c>
      <c r="B10" s="476"/>
      <c r="C10" s="477"/>
      <c r="D10" s="478"/>
      <c r="E10" s="479"/>
    </row>
    <row r="11" spans="1:5" s="401" customFormat="1" ht="15.75" customHeight="1">
      <c r="A11" s="480" t="s">
        <v>16</v>
      </c>
      <c r="B11" s="476">
        <v>1679</v>
      </c>
      <c r="C11" s="477">
        <v>1250</v>
      </c>
      <c r="D11" s="478">
        <f aca="true" t="shared" si="2" ref="D11:D19">C11-B11</f>
        <v>-429</v>
      </c>
      <c r="E11" s="479">
        <f aca="true" t="shared" si="3" ref="E11:E19">D11/B11</f>
        <v>-0.2555092316855271</v>
      </c>
    </row>
    <row r="12" spans="1:5" s="401" customFormat="1" ht="17.25" customHeight="1">
      <c r="A12" s="480" t="s">
        <v>17</v>
      </c>
      <c r="B12" s="476">
        <v>196</v>
      </c>
      <c r="C12" s="477">
        <v>109</v>
      </c>
      <c r="D12" s="478">
        <f t="shared" si="2"/>
        <v>-87</v>
      </c>
      <c r="E12" s="479">
        <f t="shared" si="3"/>
        <v>-0.44387755102040816</v>
      </c>
    </row>
    <row r="13" spans="1:5" s="401" customFormat="1" ht="17.25" customHeight="1">
      <c r="A13" s="480" t="s">
        <v>18</v>
      </c>
      <c r="B13" s="476">
        <v>952</v>
      </c>
      <c r="C13" s="477">
        <v>917</v>
      </c>
      <c r="D13" s="478">
        <f t="shared" si="2"/>
        <v>-35</v>
      </c>
      <c r="E13" s="479">
        <f t="shared" si="3"/>
        <v>-0.03676470588235294</v>
      </c>
    </row>
    <row r="14" spans="1:5" s="401" customFormat="1" ht="17.25" customHeight="1">
      <c r="A14" s="480" t="s">
        <v>19</v>
      </c>
      <c r="B14" s="476">
        <v>1127</v>
      </c>
      <c r="C14" s="477">
        <v>1195</v>
      </c>
      <c r="D14" s="478">
        <f t="shared" si="2"/>
        <v>68</v>
      </c>
      <c r="E14" s="479">
        <f t="shared" si="3"/>
        <v>0.06033717834960071</v>
      </c>
    </row>
    <row r="15" spans="1:5" s="401" customFormat="1" ht="17.25" customHeight="1">
      <c r="A15" s="480" t="s">
        <v>20</v>
      </c>
      <c r="B15" s="476">
        <v>582</v>
      </c>
      <c r="C15" s="477">
        <v>679</v>
      </c>
      <c r="D15" s="478">
        <f t="shared" si="2"/>
        <v>97</v>
      </c>
      <c r="E15" s="479">
        <f t="shared" si="3"/>
        <v>0.16666666666666666</v>
      </c>
    </row>
    <row r="16" spans="1:5" s="401" customFormat="1" ht="17.25" customHeight="1">
      <c r="A16" s="480" t="s">
        <v>21</v>
      </c>
      <c r="B16" s="476">
        <v>677</v>
      </c>
      <c r="C16" s="477">
        <v>627</v>
      </c>
      <c r="D16" s="478">
        <f t="shared" si="2"/>
        <v>-50</v>
      </c>
      <c r="E16" s="479">
        <f t="shared" si="3"/>
        <v>-0.07385524372230429</v>
      </c>
    </row>
    <row r="17" spans="1:5" s="401" customFormat="1" ht="17.25" customHeight="1">
      <c r="A17" s="480" t="s">
        <v>22</v>
      </c>
      <c r="B17" s="476">
        <v>4735</v>
      </c>
      <c r="C17" s="477">
        <v>3807</v>
      </c>
      <c r="D17" s="478">
        <f t="shared" si="2"/>
        <v>-928</v>
      </c>
      <c r="E17" s="479">
        <f t="shared" si="3"/>
        <v>-0.19598732840549102</v>
      </c>
    </row>
    <row r="18" spans="1:5" s="401" customFormat="1" ht="17.25" customHeight="1">
      <c r="A18" s="480" t="s">
        <v>23</v>
      </c>
      <c r="B18" s="476">
        <v>1234</v>
      </c>
      <c r="C18" s="477">
        <v>1449</v>
      </c>
      <c r="D18" s="478">
        <f t="shared" si="2"/>
        <v>215</v>
      </c>
      <c r="E18" s="479">
        <f t="shared" si="3"/>
        <v>0.17423014586709887</v>
      </c>
    </row>
    <row r="19" spans="1:5" s="401" customFormat="1" ht="17.25" customHeight="1">
      <c r="A19" s="480" t="s">
        <v>24</v>
      </c>
      <c r="B19" s="476">
        <v>2762</v>
      </c>
      <c r="C19" s="477">
        <v>1356</v>
      </c>
      <c r="D19" s="478">
        <f t="shared" si="2"/>
        <v>-1406</v>
      </c>
      <c r="E19" s="479">
        <f t="shared" si="3"/>
        <v>-0.5090514120202752</v>
      </c>
    </row>
    <row r="20" spans="1:5" s="401" customFormat="1" ht="17.25" customHeight="1">
      <c r="A20" s="480" t="s">
        <v>25</v>
      </c>
      <c r="B20" s="476"/>
      <c r="C20" s="481"/>
      <c r="D20" s="478"/>
      <c r="E20" s="479"/>
    </row>
    <row r="21" spans="1:5" s="401" customFormat="1" ht="17.25" customHeight="1">
      <c r="A21" s="480" t="s">
        <v>26</v>
      </c>
      <c r="B21" s="476"/>
      <c r="C21" s="477"/>
      <c r="D21" s="478"/>
      <c r="E21" s="479"/>
    </row>
    <row r="22" spans="1:5" s="401" customFormat="1" ht="17.25" customHeight="1">
      <c r="A22" s="480" t="s">
        <v>27</v>
      </c>
      <c r="B22" s="482"/>
      <c r="C22" s="477"/>
      <c r="D22" s="478"/>
      <c r="E22" s="479"/>
    </row>
    <row r="23" spans="1:5" s="401" customFormat="1" ht="17.25" customHeight="1">
      <c r="A23" s="480" t="s">
        <v>28</v>
      </c>
      <c r="B23" s="476"/>
      <c r="C23" s="477"/>
      <c r="D23" s="478"/>
      <c r="E23" s="479"/>
    </row>
    <row r="24" spans="1:5" s="401" customFormat="1" ht="17.25" customHeight="1">
      <c r="A24" s="483" t="s">
        <v>29</v>
      </c>
      <c r="B24" s="472">
        <f>SUM(B25:B32)</f>
        <v>12500</v>
      </c>
      <c r="C24" s="472">
        <f>SUM(C25:C32)</f>
        <v>9800</v>
      </c>
      <c r="D24" s="484">
        <f aca="true" t="shared" si="4" ref="D24:D27">C24-B24</f>
        <v>-2700</v>
      </c>
      <c r="E24" s="474">
        <f aca="true" t="shared" si="5" ref="E24:E27">D24/B24</f>
        <v>-0.216</v>
      </c>
    </row>
    <row r="25" spans="1:5" s="401" customFormat="1" ht="17.25" customHeight="1">
      <c r="A25" s="480" t="s">
        <v>30</v>
      </c>
      <c r="B25" s="476">
        <v>1500</v>
      </c>
      <c r="C25" s="477">
        <v>1470</v>
      </c>
      <c r="D25" s="478">
        <f t="shared" si="4"/>
        <v>-30</v>
      </c>
      <c r="E25" s="479">
        <f t="shared" si="5"/>
        <v>-0.02</v>
      </c>
    </row>
    <row r="26" spans="1:5" s="401" customFormat="1" ht="17.25" customHeight="1">
      <c r="A26" s="480" t="s">
        <v>31</v>
      </c>
      <c r="B26" s="476">
        <v>1083</v>
      </c>
      <c r="C26" s="477">
        <v>618</v>
      </c>
      <c r="D26" s="478">
        <f t="shared" si="4"/>
        <v>-465</v>
      </c>
      <c r="E26" s="479">
        <f t="shared" si="5"/>
        <v>-0.4293628808864266</v>
      </c>
    </row>
    <row r="27" spans="1:5" s="401" customFormat="1" ht="17.25" customHeight="1">
      <c r="A27" s="480" t="s">
        <v>32</v>
      </c>
      <c r="B27" s="476">
        <v>664</v>
      </c>
      <c r="C27" s="477">
        <v>1201</v>
      </c>
      <c r="D27" s="478">
        <f t="shared" si="4"/>
        <v>537</v>
      </c>
      <c r="E27" s="479">
        <f t="shared" si="5"/>
        <v>0.8087349397590361</v>
      </c>
    </row>
    <row r="28" spans="1:5" s="401" customFormat="1" ht="17.25" customHeight="1">
      <c r="A28" s="480" t="s">
        <v>33</v>
      </c>
      <c r="B28" s="476"/>
      <c r="C28" s="477"/>
      <c r="D28" s="478"/>
      <c r="E28" s="479"/>
    </row>
    <row r="29" spans="1:5" s="401" customFormat="1" ht="17.25" customHeight="1">
      <c r="A29" s="480" t="s">
        <v>34</v>
      </c>
      <c r="B29" s="476"/>
      <c r="C29" s="477"/>
      <c r="D29" s="478"/>
      <c r="E29" s="479"/>
    </row>
    <row r="30" spans="1:5" s="401" customFormat="1" ht="17.25" customHeight="1">
      <c r="A30" s="480" t="s">
        <v>35</v>
      </c>
      <c r="B30" s="476"/>
      <c r="C30" s="477"/>
      <c r="D30" s="478"/>
      <c r="E30" s="479"/>
    </row>
    <row r="31" spans="1:5" s="401" customFormat="1" ht="17.25" customHeight="1">
      <c r="A31" s="485" t="s">
        <v>36</v>
      </c>
      <c r="B31" s="476">
        <v>392</v>
      </c>
      <c r="C31" s="477">
        <v>603</v>
      </c>
      <c r="D31" s="478">
        <f aca="true" t="shared" si="6" ref="D31:D39">C31-B31</f>
        <v>211</v>
      </c>
      <c r="E31" s="479">
        <f aca="true" t="shared" si="7" ref="E31:E39">D31/B31</f>
        <v>0.5382653061224489</v>
      </c>
    </row>
    <row r="32" spans="1:5" s="401" customFormat="1" ht="17.25" customHeight="1">
      <c r="A32" s="480" t="s">
        <v>37</v>
      </c>
      <c r="B32" s="476">
        <v>8861</v>
      </c>
      <c r="C32" s="477">
        <v>5908</v>
      </c>
      <c r="D32" s="478">
        <f t="shared" si="6"/>
        <v>-2953</v>
      </c>
      <c r="E32" s="479">
        <f t="shared" si="7"/>
        <v>-0.33325809728021666</v>
      </c>
    </row>
    <row r="33" spans="1:5" s="401" customFormat="1" ht="17.25" customHeight="1">
      <c r="A33" s="486" t="s">
        <v>38</v>
      </c>
      <c r="B33" s="472">
        <f>B6+B24</f>
        <v>39975</v>
      </c>
      <c r="C33" s="472">
        <f>C6+C24</f>
        <v>32430</v>
      </c>
      <c r="D33" s="484">
        <f t="shared" si="6"/>
        <v>-7545</v>
      </c>
      <c r="E33" s="474">
        <f t="shared" si="7"/>
        <v>-0.18874296435272045</v>
      </c>
    </row>
    <row r="34" spans="1:5" s="401" customFormat="1" ht="17.25" customHeight="1">
      <c r="A34" s="486" t="s">
        <v>39</v>
      </c>
      <c r="B34" s="472">
        <f>SUM(B35:B41)</f>
        <v>5918</v>
      </c>
      <c r="C34" s="472">
        <f>SUM(C35:C41)</f>
        <v>4894</v>
      </c>
      <c r="D34" s="484">
        <f t="shared" si="6"/>
        <v>-1024</v>
      </c>
      <c r="E34" s="474">
        <f t="shared" si="7"/>
        <v>-0.17303142953700573</v>
      </c>
    </row>
    <row r="35" spans="1:5" s="401" customFormat="1" ht="17.25" customHeight="1">
      <c r="A35" s="487" t="s">
        <v>40</v>
      </c>
      <c r="B35" s="476">
        <v>3349</v>
      </c>
      <c r="C35" s="476">
        <v>2679</v>
      </c>
      <c r="D35" s="478">
        <f t="shared" si="6"/>
        <v>-670</v>
      </c>
      <c r="E35" s="479">
        <f t="shared" si="7"/>
        <v>-0.20005971931919977</v>
      </c>
    </row>
    <row r="36" spans="1:5" s="401" customFormat="1" ht="17.25" customHeight="1">
      <c r="A36" s="487" t="s">
        <v>41</v>
      </c>
      <c r="B36" s="476">
        <v>1494</v>
      </c>
      <c r="C36" s="476">
        <v>1374</v>
      </c>
      <c r="D36" s="478">
        <f t="shared" si="6"/>
        <v>-120</v>
      </c>
      <c r="E36" s="479">
        <f t="shared" si="7"/>
        <v>-0.08032128514056225</v>
      </c>
    </row>
    <row r="37" spans="1:5" s="401" customFormat="1" ht="17.25" customHeight="1">
      <c r="A37" s="487" t="s">
        <v>42</v>
      </c>
      <c r="B37" s="476">
        <v>720</v>
      </c>
      <c r="C37" s="476">
        <v>536</v>
      </c>
      <c r="D37" s="478">
        <f t="shared" si="6"/>
        <v>-184</v>
      </c>
      <c r="E37" s="479">
        <f t="shared" si="7"/>
        <v>-0.25555555555555554</v>
      </c>
    </row>
    <row r="38" spans="1:5" s="401" customFormat="1" ht="17.25" customHeight="1">
      <c r="A38" s="487" t="s">
        <v>43</v>
      </c>
      <c r="B38" s="476">
        <v>65</v>
      </c>
      <c r="C38" s="476">
        <v>36</v>
      </c>
      <c r="D38" s="478">
        <f t="shared" si="6"/>
        <v>-29</v>
      </c>
      <c r="E38" s="479">
        <f t="shared" si="7"/>
        <v>-0.4461538461538462</v>
      </c>
    </row>
    <row r="39" spans="1:5" s="401" customFormat="1" ht="17.25" customHeight="1">
      <c r="A39" s="487" t="s">
        <v>44</v>
      </c>
      <c r="B39" s="476">
        <v>290</v>
      </c>
      <c r="C39" s="476">
        <v>269</v>
      </c>
      <c r="D39" s="478">
        <f t="shared" si="6"/>
        <v>-21</v>
      </c>
      <c r="E39" s="479">
        <f t="shared" si="7"/>
        <v>-0.07241379310344828</v>
      </c>
    </row>
    <row r="40" spans="1:5" s="401" customFormat="1" ht="17.25" customHeight="1">
      <c r="A40" s="487" t="s">
        <v>45</v>
      </c>
      <c r="B40" s="476"/>
      <c r="C40" s="476"/>
      <c r="D40" s="478"/>
      <c r="E40" s="479"/>
    </row>
    <row r="41" spans="1:5" s="401" customFormat="1" ht="17.25" customHeight="1">
      <c r="A41" s="487" t="s">
        <v>46</v>
      </c>
      <c r="B41" s="476"/>
      <c r="C41" s="476"/>
      <c r="D41" s="478"/>
      <c r="E41" s="479"/>
    </row>
    <row r="42" spans="1:5" s="401" customFormat="1" ht="17.25" customHeight="1">
      <c r="A42" s="486" t="s">
        <v>47</v>
      </c>
      <c r="B42" s="488">
        <f>SUM(B43:B47)</f>
        <v>24462</v>
      </c>
      <c r="C42" s="472">
        <f>SUM(C43:C47)</f>
        <v>20262</v>
      </c>
      <c r="D42" s="484">
        <f aca="true" t="shared" si="8" ref="D42:D46">C42-B42</f>
        <v>-4200</v>
      </c>
      <c r="E42" s="474">
        <f aca="true" t="shared" si="9" ref="E42:E46">D42/B42</f>
        <v>-0.17169487368162864</v>
      </c>
    </row>
    <row r="43" spans="1:5" s="401" customFormat="1" ht="17.25" customHeight="1">
      <c r="A43" s="487" t="s">
        <v>48</v>
      </c>
      <c r="B43" s="476">
        <v>13395</v>
      </c>
      <c r="C43" s="476">
        <v>10715</v>
      </c>
      <c r="D43" s="478">
        <f t="shared" si="8"/>
        <v>-2680</v>
      </c>
      <c r="E43" s="479">
        <f t="shared" si="9"/>
        <v>-0.20007465472191116</v>
      </c>
    </row>
    <row r="44" spans="1:5" s="401" customFormat="1" ht="17.25" customHeight="1">
      <c r="A44" s="487" t="s">
        <v>49</v>
      </c>
      <c r="B44" s="476"/>
      <c r="C44" s="476"/>
      <c r="D44" s="478"/>
      <c r="E44" s="479"/>
    </row>
    <row r="45" spans="1:5" s="401" customFormat="1" ht="17.25" customHeight="1">
      <c r="A45" s="489" t="s">
        <v>50</v>
      </c>
      <c r="B45" s="476">
        <v>7469</v>
      </c>
      <c r="C45" s="476">
        <v>6868</v>
      </c>
      <c r="D45" s="478">
        <f t="shared" si="8"/>
        <v>-601</v>
      </c>
      <c r="E45" s="479">
        <f t="shared" si="9"/>
        <v>-0.08046592582675056</v>
      </c>
    </row>
    <row r="46" spans="1:5" s="401" customFormat="1" ht="17.25" customHeight="1">
      <c r="A46" s="489" t="s">
        <v>51</v>
      </c>
      <c r="B46" s="476">
        <v>3598</v>
      </c>
      <c r="C46" s="476">
        <v>2679</v>
      </c>
      <c r="D46" s="478">
        <f t="shared" si="8"/>
        <v>-919</v>
      </c>
      <c r="E46" s="479">
        <f t="shared" si="9"/>
        <v>-0.2554196775986659</v>
      </c>
    </row>
    <row r="47" spans="1:5" s="401" customFormat="1" ht="17.25" customHeight="1">
      <c r="A47" s="490" t="s">
        <v>118</v>
      </c>
      <c r="B47" s="476"/>
      <c r="C47" s="476"/>
      <c r="D47" s="478"/>
      <c r="E47" s="479"/>
    </row>
    <row r="48" spans="1:5" s="401" customFormat="1" ht="17.25" customHeight="1">
      <c r="A48" s="491" t="s">
        <v>54</v>
      </c>
      <c r="B48" s="472">
        <f>B33+B34+B42</f>
        <v>70355</v>
      </c>
      <c r="C48" s="472">
        <f>C33+C34+C42</f>
        <v>57586</v>
      </c>
      <c r="D48" s="484">
        <f>C48-B48</f>
        <v>-12769</v>
      </c>
      <c r="E48" s="474">
        <f>D48/B48</f>
        <v>-0.18149385260464787</v>
      </c>
    </row>
  </sheetData>
  <sheetProtection/>
  <mergeCells count="6">
    <mergeCell ref="A2:E2"/>
    <mergeCell ref="A4:A5"/>
    <mergeCell ref="B4:B5"/>
    <mergeCell ref="C4:C5"/>
    <mergeCell ref="D4:D5"/>
    <mergeCell ref="E4:E5"/>
  </mergeCells>
  <printOptions horizontalCentered="1"/>
  <pageMargins left="0.19652777777777777" right="0.19652777777777777" top="0.5902777777777778" bottom="0.5902777777777778" header="0.39305555555555555" footer="0.39305555555555555"/>
  <pageSetup horizontalDpi="600" verticalDpi="600" orientation="portrait" paperSize="9" scale="88"/>
</worksheet>
</file>

<file path=xl/worksheets/sheet5.xml><?xml version="1.0" encoding="utf-8"?>
<worksheet xmlns="http://schemas.openxmlformats.org/spreadsheetml/2006/main" xmlns:r="http://schemas.openxmlformats.org/officeDocument/2006/relationships">
  <dimension ref="A1:HO29"/>
  <sheetViews>
    <sheetView showGridLines="0" workbookViewId="0" topLeftCell="A1">
      <pane xSplit="1" ySplit="5" topLeftCell="B13" activePane="bottomRight" state="frozen"/>
      <selection pane="bottomRight" activeCell="C27" sqref="C27"/>
    </sheetView>
  </sheetViews>
  <sheetFormatPr defaultColWidth="9.00390625" defaultRowHeight="14.25"/>
  <cols>
    <col min="1" max="1" width="27.875" style="59" customWidth="1"/>
    <col min="2" max="2" width="12.375" style="59" customWidth="1"/>
    <col min="3" max="3" width="11.875" style="59" customWidth="1"/>
    <col min="4" max="4" width="11.25390625" style="59" customWidth="1"/>
    <col min="5" max="5" width="11.125" style="59" customWidth="1"/>
    <col min="6" max="16384" width="9.00390625" style="59" customWidth="1"/>
  </cols>
  <sheetData>
    <row r="1" spans="1:5" s="400" customFormat="1" ht="18" customHeight="1">
      <c r="A1" s="402" t="s">
        <v>119</v>
      </c>
      <c r="B1" s="430"/>
      <c r="C1" s="430"/>
      <c r="D1" s="431"/>
      <c r="E1" s="430"/>
    </row>
    <row r="2" spans="1:223" s="59" customFormat="1" ht="27.75" customHeight="1">
      <c r="A2" s="432" t="s">
        <v>120</v>
      </c>
      <c r="B2" s="173"/>
      <c r="C2" s="173"/>
      <c r="D2" s="173"/>
      <c r="E2" s="173"/>
      <c r="F2" s="433"/>
      <c r="G2" s="114"/>
      <c r="H2" s="114"/>
      <c r="I2" s="114"/>
      <c r="J2" s="433"/>
      <c r="K2" s="114"/>
      <c r="L2" s="114"/>
      <c r="M2" s="114"/>
      <c r="N2" s="114"/>
      <c r="O2" s="114"/>
      <c r="P2" s="114"/>
      <c r="Q2" s="433"/>
      <c r="R2" s="114"/>
      <c r="S2" s="114"/>
      <c r="T2" s="114"/>
      <c r="U2" s="114"/>
      <c r="V2" s="114"/>
      <c r="W2" s="114"/>
      <c r="X2" s="433"/>
      <c r="Y2" s="114"/>
      <c r="Z2" s="114"/>
      <c r="AA2" s="114"/>
      <c r="AB2" s="114"/>
      <c r="AC2" s="114"/>
      <c r="AD2" s="114"/>
      <c r="AE2" s="433"/>
      <c r="AF2" s="114"/>
      <c r="AG2" s="114"/>
      <c r="AH2" s="114"/>
      <c r="AI2" s="114"/>
      <c r="AJ2" s="114"/>
      <c r="AK2" s="114"/>
      <c r="AL2" s="433"/>
      <c r="AM2" s="114"/>
      <c r="AN2" s="114"/>
      <c r="AO2" s="114"/>
      <c r="AP2" s="114"/>
      <c r="AQ2" s="114"/>
      <c r="AR2" s="114"/>
      <c r="AS2" s="433"/>
      <c r="AT2" s="114"/>
      <c r="AU2" s="114"/>
      <c r="AV2" s="114"/>
      <c r="AW2" s="114"/>
      <c r="AX2" s="114"/>
      <c r="AY2" s="114"/>
      <c r="AZ2" s="433"/>
      <c r="BA2" s="114"/>
      <c r="BB2" s="114"/>
      <c r="BC2" s="114"/>
      <c r="BD2" s="114"/>
      <c r="BE2" s="114"/>
      <c r="BF2" s="114"/>
      <c r="BG2" s="433"/>
      <c r="BH2" s="114"/>
      <c r="BI2" s="114"/>
      <c r="BJ2" s="114"/>
      <c r="BK2" s="114"/>
      <c r="BL2" s="114"/>
      <c r="BM2" s="114"/>
      <c r="BN2" s="433"/>
      <c r="BO2" s="114"/>
      <c r="BP2" s="114"/>
      <c r="BQ2" s="114"/>
      <c r="BR2" s="114"/>
      <c r="BS2" s="114"/>
      <c r="BT2" s="114"/>
      <c r="BU2" s="433"/>
      <c r="BV2" s="114"/>
      <c r="BW2" s="114"/>
      <c r="BX2" s="114"/>
      <c r="BY2" s="114"/>
      <c r="BZ2" s="114"/>
      <c r="CA2" s="114"/>
      <c r="CB2" s="433"/>
      <c r="CC2" s="114"/>
      <c r="CD2" s="114"/>
      <c r="CE2" s="114"/>
      <c r="CF2" s="114"/>
      <c r="CG2" s="114"/>
      <c r="CH2" s="114"/>
      <c r="CI2" s="433"/>
      <c r="CJ2" s="114"/>
      <c r="CK2" s="114"/>
      <c r="CL2" s="114"/>
      <c r="CM2" s="114"/>
      <c r="CN2" s="114"/>
      <c r="CO2" s="114"/>
      <c r="CP2" s="433"/>
      <c r="CQ2" s="114"/>
      <c r="CR2" s="114"/>
      <c r="CS2" s="114"/>
      <c r="CT2" s="114"/>
      <c r="CU2" s="114"/>
      <c r="CV2" s="114"/>
      <c r="CW2" s="433"/>
      <c r="CX2" s="114"/>
      <c r="CY2" s="114"/>
      <c r="CZ2" s="114"/>
      <c r="DA2" s="114"/>
      <c r="DB2" s="114"/>
      <c r="DC2" s="114"/>
      <c r="DD2" s="433"/>
      <c r="DE2" s="114"/>
      <c r="DF2" s="114"/>
      <c r="DG2" s="114"/>
      <c r="DH2" s="114"/>
      <c r="DI2" s="114"/>
      <c r="DJ2" s="114"/>
      <c r="DK2" s="433"/>
      <c r="DL2" s="114"/>
      <c r="DM2" s="114"/>
      <c r="DN2" s="114"/>
      <c r="DO2" s="114"/>
      <c r="DP2" s="114"/>
      <c r="DQ2" s="114"/>
      <c r="DR2" s="433"/>
      <c r="DS2" s="114"/>
      <c r="DT2" s="114"/>
      <c r="DU2" s="114"/>
      <c r="DV2" s="114"/>
      <c r="DW2" s="114"/>
      <c r="DX2" s="114"/>
      <c r="DY2" s="433"/>
      <c r="DZ2" s="114"/>
      <c r="EA2" s="114"/>
      <c r="EB2" s="114"/>
      <c r="EC2" s="114"/>
      <c r="ED2" s="114"/>
      <c r="EE2" s="114"/>
      <c r="EF2" s="433"/>
      <c r="EG2" s="114"/>
      <c r="EH2" s="114"/>
      <c r="EI2" s="114"/>
      <c r="EJ2" s="114"/>
      <c r="EK2" s="114"/>
      <c r="EL2" s="114"/>
      <c r="EM2" s="433"/>
      <c r="EN2" s="114"/>
      <c r="EO2" s="114"/>
      <c r="EP2" s="114"/>
      <c r="EQ2" s="114"/>
      <c r="ER2" s="114"/>
      <c r="ES2" s="114"/>
      <c r="ET2" s="433"/>
      <c r="EU2" s="114"/>
      <c r="EV2" s="114"/>
      <c r="EW2" s="114"/>
      <c r="EX2" s="114"/>
      <c r="EY2" s="114"/>
      <c r="EZ2" s="114"/>
      <c r="FA2" s="433"/>
      <c r="FB2" s="114"/>
      <c r="FC2" s="114"/>
      <c r="FD2" s="114"/>
      <c r="FE2" s="114"/>
      <c r="FF2" s="114"/>
      <c r="FG2" s="114"/>
      <c r="FH2" s="433"/>
      <c r="FI2" s="114"/>
      <c r="FJ2" s="114"/>
      <c r="FK2" s="114"/>
      <c r="FL2" s="114"/>
      <c r="FM2" s="114"/>
      <c r="FN2" s="114"/>
      <c r="FO2" s="433"/>
      <c r="FP2" s="114"/>
      <c r="FQ2" s="114"/>
      <c r="FR2" s="114"/>
      <c r="FS2" s="114"/>
      <c r="FT2" s="114"/>
      <c r="FU2" s="114"/>
      <c r="FV2" s="433"/>
      <c r="FW2" s="114"/>
      <c r="FX2" s="114"/>
      <c r="FY2" s="114"/>
      <c r="FZ2" s="114"/>
      <c r="GA2" s="114"/>
      <c r="GB2" s="114"/>
      <c r="GC2" s="433"/>
      <c r="GD2" s="114"/>
      <c r="GE2" s="114"/>
      <c r="GF2" s="114"/>
      <c r="GG2" s="114"/>
      <c r="GH2" s="114"/>
      <c r="GI2" s="114"/>
      <c r="GJ2" s="433"/>
      <c r="GK2" s="114"/>
      <c r="GL2" s="114"/>
      <c r="GM2" s="114"/>
      <c r="GN2" s="114"/>
      <c r="GO2" s="114"/>
      <c r="GP2" s="114"/>
      <c r="GQ2" s="433"/>
      <c r="GR2" s="114"/>
      <c r="GS2" s="114"/>
      <c r="GT2" s="114"/>
      <c r="GU2" s="114"/>
      <c r="GV2" s="114"/>
      <c r="GW2" s="114"/>
      <c r="GX2" s="433"/>
      <c r="GY2" s="114"/>
      <c r="GZ2" s="114"/>
      <c r="HA2" s="114"/>
      <c r="HB2" s="114"/>
      <c r="HC2" s="114"/>
      <c r="HD2" s="114"/>
      <c r="HE2" s="433"/>
      <c r="HF2" s="114"/>
      <c r="HG2" s="114"/>
      <c r="HH2" s="114"/>
      <c r="HI2" s="114"/>
      <c r="HJ2" s="114"/>
      <c r="HK2" s="114"/>
      <c r="HL2" s="433"/>
      <c r="HM2" s="114"/>
      <c r="HN2" s="114"/>
      <c r="HO2" s="114"/>
    </row>
    <row r="3" spans="2:5" s="59" customFormat="1" ht="26.25" customHeight="1">
      <c r="B3" s="434"/>
      <c r="C3" s="434"/>
      <c r="D3" s="434"/>
      <c r="E3" s="435" t="s">
        <v>3</v>
      </c>
    </row>
    <row r="4" spans="1:5" s="59" customFormat="1" ht="24.75" customHeight="1">
      <c r="A4" s="436" t="s">
        <v>57</v>
      </c>
      <c r="B4" s="437" t="s">
        <v>121</v>
      </c>
      <c r="C4" s="437" t="s">
        <v>122</v>
      </c>
      <c r="D4" s="437" t="s">
        <v>60</v>
      </c>
      <c r="E4" s="438" t="s">
        <v>10</v>
      </c>
    </row>
    <row r="5" spans="1:5" s="59" customFormat="1" ht="15" customHeight="1">
      <c r="A5" s="439"/>
      <c r="B5" s="440"/>
      <c r="C5" s="440"/>
      <c r="D5" s="440"/>
      <c r="E5" s="441"/>
    </row>
    <row r="6" spans="1:5" s="401" customFormat="1" ht="24.75" customHeight="1">
      <c r="A6" s="442" t="s">
        <v>61</v>
      </c>
      <c r="B6" s="443">
        <f>26673</f>
        <v>26673</v>
      </c>
      <c r="C6" s="443">
        <f>53331-2400-51</f>
        <v>50880</v>
      </c>
      <c r="D6" s="444">
        <f aca="true" t="shared" si="0" ref="D6:D28">C6-B6</f>
        <v>24207</v>
      </c>
      <c r="E6" s="445">
        <f aca="true" t="shared" si="1" ref="E6:E17">D6/B6*100</f>
        <v>90.75469575975706</v>
      </c>
    </row>
    <row r="7" spans="1:5" s="401" customFormat="1" ht="24.75" customHeight="1">
      <c r="A7" s="442" t="s">
        <v>62</v>
      </c>
      <c r="B7" s="443">
        <v>254</v>
      </c>
      <c r="C7" s="443">
        <f>309-20</f>
        <v>289</v>
      </c>
      <c r="D7" s="444">
        <f t="shared" si="0"/>
        <v>35</v>
      </c>
      <c r="E7" s="445">
        <f t="shared" si="1"/>
        <v>13.779527559055119</v>
      </c>
    </row>
    <row r="8" spans="1:5" s="401" customFormat="1" ht="24.75" customHeight="1">
      <c r="A8" s="442" t="s">
        <v>63</v>
      </c>
      <c r="B8" s="443">
        <v>1541</v>
      </c>
      <c r="C8" s="443">
        <f>1000+20+160</f>
        <v>1180</v>
      </c>
      <c r="D8" s="444">
        <f t="shared" si="0"/>
        <v>-361</v>
      </c>
      <c r="E8" s="445">
        <f t="shared" si="1"/>
        <v>-23.42634652822842</v>
      </c>
    </row>
    <row r="9" spans="1:5" s="401" customFormat="1" ht="24.75" customHeight="1">
      <c r="A9" s="442" t="s">
        <v>64</v>
      </c>
      <c r="B9" s="443">
        <v>22916</v>
      </c>
      <c r="C9" s="443">
        <f>23984</f>
        <v>23984</v>
      </c>
      <c r="D9" s="444">
        <f t="shared" si="0"/>
        <v>1068</v>
      </c>
      <c r="E9" s="445">
        <f t="shared" si="1"/>
        <v>4.660499214522605</v>
      </c>
    </row>
    <row r="10" spans="1:5" s="401" customFormat="1" ht="24.75" customHeight="1">
      <c r="A10" s="442" t="s">
        <v>65</v>
      </c>
      <c r="B10" s="443">
        <v>149</v>
      </c>
      <c r="C10" s="443">
        <f>177</f>
        <v>177</v>
      </c>
      <c r="D10" s="444">
        <f t="shared" si="0"/>
        <v>28</v>
      </c>
      <c r="E10" s="445">
        <f t="shared" si="1"/>
        <v>18.79194630872483</v>
      </c>
    </row>
    <row r="11" spans="1:5" s="401" customFormat="1" ht="24.75" customHeight="1">
      <c r="A11" s="442" t="s">
        <v>66</v>
      </c>
      <c r="B11" s="443">
        <v>514</v>
      </c>
      <c r="C11" s="443">
        <f>408+85+84</f>
        <v>577</v>
      </c>
      <c r="D11" s="444">
        <f t="shared" si="0"/>
        <v>63</v>
      </c>
      <c r="E11" s="445">
        <f t="shared" si="1"/>
        <v>12.2568093385214</v>
      </c>
    </row>
    <row r="12" spans="1:5" s="401" customFormat="1" ht="24.75" customHeight="1">
      <c r="A12" s="442" t="s">
        <v>67</v>
      </c>
      <c r="B12" s="443">
        <v>11054</v>
      </c>
      <c r="C12" s="443">
        <f>15138+5938+2221+2095+124</f>
        <v>25516</v>
      </c>
      <c r="D12" s="444">
        <f t="shared" si="0"/>
        <v>14462</v>
      </c>
      <c r="E12" s="445">
        <f t="shared" si="1"/>
        <v>130.83046860864843</v>
      </c>
    </row>
    <row r="13" spans="1:5" s="401" customFormat="1" ht="24.75" customHeight="1">
      <c r="A13" s="442" t="s">
        <v>68</v>
      </c>
      <c r="B13" s="443">
        <v>5207</v>
      </c>
      <c r="C13" s="443">
        <f>5008+2437+265+140</f>
        <v>7850</v>
      </c>
      <c r="D13" s="444">
        <f t="shared" si="0"/>
        <v>2643</v>
      </c>
      <c r="E13" s="445">
        <f t="shared" si="1"/>
        <v>50.758594200115226</v>
      </c>
    </row>
    <row r="14" spans="1:5" s="401" customFormat="1" ht="24.75" customHeight="1">
      <c r="A14" s="442" t="s">
        <v>69</v>
      </c>
      <c r="B14" s="443">
        <v>164</v>
      </c>
      <c r="C14" s="443">
        <v>155</v>
      </c>
      <c r="D14" s="444">
        <f t="shared" si="0"/>
        <v>-9</v>
      </c>
      <c r="E14" s="445">
        <f t="shared" si="1"/>
        <v>-5.487804878048781</v>
      </c>
    </row>
    <row r="15" spans="1:5" s="401" customFormat="1" ht="24.75" customHeight="1">
      <c r="A15" s="442" t="s">
        <v>70</v>
      </c>
      <c r="B15" s="443">
        <v>6185</v>
      </c>
      <c r="C15" s="443">
        <f>8637</f>
        <v>8637</v>
      </c>
      <c r="D15" s="444">
        <f t="shared" si="0"/>
        <v>2452</v>
      </c>
      <c r="E15" s="445">
        <f t="shared" si="1"/>
        <v>39.644300727566694</v>
      </c>
    </row>
    <row r="16" spans="1:5" s="401" customFormat="1" ht="24.75" customHeight="1">
      <c r="A16" s="442" t="s">
        <v>71</v>
      </c>
      <c r="B16" s="443">
        <v>3687</v>
      </c>
      <c r="C16" s="443">
        <f>4890+366-358</f>
        <v>4898</v>
      </c>
      <c r="D16" s="444">
        <f t="shared" si="0"/>
        <v>1211</v>
      </c>
      <c r="E16" s="445">
        <f t="shared" si="1"/>
        <v>32.8451315432601</v>
      </c>
    </row>
    <row r="17" spans="1:5" s="401" customFormat="1" ht="24.75" customHeight="1">
      <c r="A17" s="442" t="s">
        <v>72</v>
      </c>
      <c r="B17" s="443">
        <v>273</v>
      </c>
      <c r="C17" s="443">
        <v>963</v>
      </c>
      <c r="D17" s="444">
        <f t="shared" si="0"/>
        <v>690</v>
      </c>
      <c r="E17" s="445">
        <f t="shared" si="1"/>
        <v>252.74725274725273</v>
      </c>
    </row>
    <row r="18" spans="1:5" s="401" customFormat="1" ht="24.75" customHeight="1">
      <c r="A18" s="442" t="s">
        <v>73</v>
      </c>
      <c r="B18" s="443"/>
      <c r="C18" s="443"/>
      <c r="D18" s="444">
        <f t="shared" si="0"/>
        <v>0</v>
      </c>
      <c r="E18" s="445"/>
    </row>
    <row r="19" spans="1:5" s="401" customFormat="1" ht="24.75" customHeight="1">
      <c r="A19" s="442" t="s">
        <v>74</v>
      </c>
      <c r="B19" s="443">
        <v>103</v>
      </c>
      <c r="C19" s="443">
        <v>185</v>
      </c>
      <c r="D19" s="444">
        <f t="shared" si="0"/>
        <v>82</v>
      </c>
      <c r="E19" s="445">
        <f aca="true" t="shared" si="2" ref="E19:E28">D19/B19*100</f>
        <v>79.6116504854369</v>
      </c>
    </row>
    <row r="20" spans="1:5" s="401" customFormat="1" ht="24.75" customHeight="1">
      <c r="A20" s="442" t="s">
        <v>75</v>
      </c>
      <c r="B20" s="443"/>
      <c r="C20" s="443"/>
      <c r="D20" s="444">
        <f t="shared" si="0"/>
        <v>0</v>
      </c>
      <c r="E20" s="445"/>
    </row>
    <row r="21" spans="1:5" s="401" customFormat="1" ht="24.75" customHeight="1">
      <c r="A21" s="442" t="s">
        <v>77</v>
      </c>
      <c r="B21" s="443">
        <v>216</v>
      </c>
      <c r="C21" s="443">
        <v>258</v>
      </c>
      <c r="D21" s="444">
        <f t="shared" si="0"/>
        <v>42</v>
      </c>
      <c r="E21" s="445">
        <f t="shared" si="2"/>
        <v>19.444444444444446</v>
      </c>
    </row>
    <row r="22" spans="1:5" s="401" customFormat="1" ht="24.75" customHeight="1">
      <c r="A22" s="442" t="s">
        <v>78</v>
      </c>
      <c r="B22" s="443">
        <v>1533</v>
      </c>
      <c r="C22" s="443">
        <f>1547+8941-160+358</f>
        <v>10686</v>
      </c>
      <c r="D22" s="444">
        <f t="shared" si="0"/>
        <v>9153</v>
      </c>
      <c r="E22" s="445">
        <f t="shared" si="2"/>
        <v>597.06457925636</v>
      </c>
    </row>
    <row r="23" spans="1:5" s="401" customFormat="1" ht="24.75" customHeight="1">
      <c r="A23" s="442" t="s">
        <v>79</v>
      </c>
      <c r="B23" s="443">
        <v>14</v>
      </c>
      <c r="C23" s="443">
        <f>51</f>
        <v>51</v>
      </c>
      <c r="D23" s="444">
        <f t="shared" si="0"/>
        <v>37</v>
      </c>
      <c r="E23" s="445">
        <f t="shared" si="2"/>
        <v>264.2857142857143</v>
      </c>
    </row>
    <row r="24" spans="1:5" s="401" customFormat="1" ht="24.75" customHeight="1">
      <c r="A24" s="442" t="s">
        <v>80</v>
      </c>
      <c r="B24" s="443">
        <v>815</v>
      </c>
      <c r="C24" s="443">
        <f>853</f>
        <v>853</v>
      </c>
      <c r="D24" s="444">
        <f t="shared" si="0"/>
        <v>38</v>
      </c>
      <c r="E24" s="445">
        <f t="shared" si="2"/>
        <v>4.662576687116564</v>
      </c>
    </row>
    <row r="25" spans="1:5" s="401" customFormat="1" ht="24.75" customHeight="1">
      <c r="A25" s="442" t="s">
        <v>123</v>
      </c>
      <c r="B25" s="443">
        <v>1400</v>
      </c>
      <c r="C25" s="443">
        <v>2400</v>
      </c>
      <c r="D25" s="444">
        <f t="shared" si="0"/>
        <v>1000</v>
      </c>
      <c r="E25" s="445">
        <f t="shared" si="2"/>
        <v>71.42857142857143</v>
      </c>
    </row>
    <row r="26" spans="1:5" s="401" customFormat="1" ht="24.75" customHeight="1">
      <c r="A26" s="442" t="s">
        <v>81</v>
      </c>
      <c r="B26" s="443">
        <v>2000</v>
      </c>
      <c r="C26" s="443">
        <v>3610</v>
      </c>
      <c r="D26" s="444">
        <f t="shared" si="0"/>
        <v>1610</v>
      </c>
      <c r="E26" s="445">
        <f t="shared" si="2"/>
        <v>80.5</v>
      </c>
    </row>
    <row r="27" spans="1:5" s="401" customFormat="1" ht="24.75" customHeight="1">
      <c r="A27" s="442" t="s">
        <v>82</v>
      </c>
      <c r="B27" s="443">
        <v>10575</v>
      </c>
      <c r="C27" s="443"/>
      <c r="D27" s="444">
        <f t="shared" si="0"/>
        <v>-10575</v>
      </c>
      <c r="E27" s="445">
        <f t="shared" si="2"/>
        <v>-100</v>
      </c>
    </row>
    <row r="28" spans="1:5" s="401" customFormat="1" ht="24.75" customHeight="1">
      <c r="A28" s="446" t="s">
        <v>83</v>
      </c>
      <c r="B28" s="447">
        <f>SUM(B6:B27)</f>
        <v>95273</v>
      </c>
      <c r="C28" s="447">
        <f>SUM(C6:C27)</f>
        <v>143149</v>
      </c>
      <c r="D28" s="448">
        <f t="shared" si="0"/>
        <v>47876</v>
      </c>
      <c r="E28" s="449">
        <f t="shared" si="2"/>
        <v>50.251382868178815</v>
      </c>
    </row>
    <row r="29" spans="1:5" s="401" customFormat="1" ht="33" customHeight="1">
      <c r="A29" s="450"/>
      <c r="B29" s="450"/>
      <c r="C29" s="450"/>
      <c r="D29" s="450"/>
      <c r="E29" s="450"/>
    </row>
  </sheetData>
  <sheetProtection/>
  <mergeCells count="38">
    <mergeCell ref="A2:E2"/>
    <mergeCell ref="G2:I2"/>
    <mergeCell ref="J2:P2"/>
    <mergeCell ref="Q2:W2"/>
    <mergeCell ref="X2:AD2"/>
    <mergeCell ref="AE2:AK2"/>
    <mergeCell ref="AL2:AR2"/>
    <mergeCell ref="AS2:AY2"/>
    <mergeCell ref="AZ2:BF2"/>
    <mergeCell ref="BG2:BM2"/>
    <mergeCell ref="BN2:BT2"/>
    <mergeCell ref="BU2:CA2"/>
    <mergeCell ref="CB2:CH2"/>
    <mergeCell ref="CI2:CO2"/>
    <mergeCell ref="CP2:CV2"/>
    <mergeCell ref="CW2:DC2"/>
    <mergeCell ref="DD2:DJ2"/>
    <mergeCell ref="DK2:DQ2"/>
    <mergeCell ref="DR2:DX2"/>
    <mergeCell ref="DY2:EE2"/>
    <mergeCell ref="EF2:EL2"/>
    <mergeCell ref="EM2:ES2"/>
    <mergeCell ref="ET2:EZ2"/>
    <mergeCell ref="FA2:FG2"/>
    <mergeCell ref="FH2:FN2"/>
    <mergeCell ref="FO2:FU2"/>
    <mergeCell ref="FV2:GB2"/>
    <mergeCell ref="GC2:GI2"/>
    <mergeCell ref="GJ2:GP2"/>
    <mergeCell ref="GQ2:GW2"/>
    <mergeCell ref="GX2:HD2"/>
    <mergeCell ref="HE2:HK2"/>
    <mergeCell ref="HL2:HO2"/>
    <mergeCell ref="A4:A5"/>
    <mergeCell ref="B4:B5"/>
    <mergeCell ref="C4:C5"/>
    <mergeCell ref="D4:D5"/>
    <mergeCell ref="E4:E5"/>
  </mergeCells>
  <printOptions horizontalCentered="1"/>
  <pageMargins left="0.6097222222222223" right="0.5784722222222223" top="0.4486111111111111" bottom="0.39305555555555555" header="0.3145833333333333" footer="0.3145833333333333"/>
  <pageSetup horizontalDpi="600" verticalDpi="600" orientation="portrait" paperSize="9"/>
  <headerFooter alignWithMargins="0">
    <oddFooter>&amp;C10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1353"/>
  <sheetViews>
    <sheetView showGridLines="0" showZeros="0" workbookViewId="0" topLeftCell="A1">
      <pane xSplit="3" ySplit="5" topLeftCell="D1228" activePane="bottomRight" state="frozen"/>
      <selection pane="bottomRight" activeCell="B1234" sqref="B1234"/>
    </sheetView>
  </sheetViews>
  <sheetFormatPr defaultColWidth="9.00390625" defaultRowHeight="14.25"/>
  <cols>
    <col min="1" max="1" width="52.625" style="59" customWidth="1"/>
    <col min="2" max="2" width="15.75390625" style="63" customWidth="1"/>
    <col min="3" max="3" width="10.25390625" style="63" customWidth="1"/>
    <col min="4" max="16384" width="9.00390625" style="59" customWidth="1"/>
  </cols>
  <sheetData>
    <row r="1" spans="1:3" s="400" customFormat="1" ht="18" customHeight="1">
      <c r="A1" s="402" t="s">
        <v>124</v>
      </c>
      <c r="B1" s="403"/>
      <c r="C1" s="403"/>
    </row>
    <row r="2" spans="1:3" s="59" customFormat="1" ht="22.5" customHeight="1">
      <c r="A2" s="404" t="s">
        <v>125</v>
      </c>
      <c r="B2" s="405"/>
      <c r="C2" s="405"/>
    </row>
    <row r="3" spans="2:3" s="59" customFormat="1" ht="15.75" customHeight="1">
      <c r="B3" s="406" t="s">
        <v>3</v>
      </c>
      <c r="C3" s="406"/>
    </row>
    <row r="4" spans="1:3" s="59" customFormat="1" ht="20.25" customHeight="1">
      <c r="A4" s="407" t="s">
        <v>57</v>
      </c>
      <c r="B4" s="408" t="s">
        <v>126</v>
      </c>
      <c r="C4" s="409"/>
    </row>
    <row r="5" spans="1:3" s="59" customFormat="1" ht="15" customHeight="1">
      <c r="A5" s="410" t="s">
        <v>83</v>
      </c>
      <c r="B5" s="411">
        <f>B6+B275+B294+B384+B436+B492+B549+B675+B747+B826+B849+B960+B1088+B1108+B1138+B1148+B1193+B1213+B1257+B1313+B1314+B1317+B1325</f>
        <v>143149.57558000003</v>
      </c>
      <c r="C5" s="412"/>
    </row>
    <row r="6" spans="1:3" s="401" customFormat="1" ht="15" customHeight="1">
      <c r="A6" s="410" t="s">
        <v>127</v>
      </c>
      <c r="B6" s="413">
        <f>B7+B19+B28+B39+B50+B61+B72+B80+B102+B111+B122+B134+B141+B149+B155+B162+B169+B176+B183+B190+B198+B204+B210+B217+B232</f>
        <v>50880.31558</v>
      </c>
      <c r="C6" s="414"/>
    </row>
    <row r="7" spans="1:3" s="401" customFormat="1" ht="15" customHeight="1">
      <c r="A7" s="410" t="s">
        <v>128</v>
      </c>
      <c r="B7" s="415">
        <f>SUM(B8:B9)</f>
        <v>365.567975</v>
      </c>
      <c r="C7" s="416"/>
    </row>
    <row r="8" spans="1:3" s="401" customFormat="1" ht="15" customHeight="1">
      <c r="A8" s="417" t="s">
        <v>129</v>
      </c>
      <c r="B8" s="418">
        <v>287.367975</v>
      </c>
      <c r="C8" s="419"/>
    </row>
    <row r="9" spans="1:3" s="401" customFormat="1" ht="15" customHeight="1">
      <c r="A9" s="417" t="s">
        <v>130</v>
      </c>
      <c r="B9" s="418">
        <v>78.2</v>
      </c>
      <c r="C9" s="419"/>
    </row>
    <row r="10" spans="1:3" s="401" customFormat="1" ht="15" customHeight="1">
      <c r="A10" s="417" t="s">
        <v>131</v>
      </c>
      <c r="B10" s="420"/>
      <c r="C10" s="421"/>
    </row>
    <row r="11" spans="1:3" s="401" customFormat="1" ht="15" customHeight="1">
      <c r="A11" s="417" t="s">
        <v>132</v>
      </c>
      <c r="B11" s="420"/>
      <c r="C11" s="421"/>
    </row>
    <row r="12" spans="1:3" s="401" customFormat="1" ht="15" customHeight="1">
      <c r="A12" s="417" t="s">
        <v>133</v>
      </c>
      <c r="B12" s="420"/>
      <c r="C12" s="421"/>
    </row>
    <row r="13" spans="1:3" s="401" customFormat="1" ht="15" customHeight="1">
      <c r="A13" s="417" t="s">
        <v>134</v>
      </c>
      <c r="B13" s="420"/>
      <c r="C13" s="421"/>
    </row>
    <row r="14" spans="1:3" s="401" customFormat="1" ht="15" customHeight="1">
      <c r="A14" s="417" t="s">
        <v>135</v>
      </c>
      <c r="B14" s="420"/>
      <c r="C14" s="421"/>
    </row>
    <row r="15" spans="1:3" s="401" customFormat="1" ht="15" customHeight="1">
      <c r="A15" s="417" t="s">
        <v>136</v>
      </c>
      <c r="B15" s="420"/>
      <c r="C15" s="421"/>
    </row>
    <row r="16" spans="1:3" s="401" customFormat="1" ht="15" customHeight="1">
      <c r="A16" s="417" t="s">
        <v>137</v>
      </c>
      <c r="B16" s="420"/>
      <c r="C16" s="421"/>
    </row>
    <row r="17" spans="1:3" s="401" customFormat="1" ht="15" customHeight="1">
      <c r="A17" s="417" t="s">
        <v>138</v>
      </c>
      <c r="B17" s="420"/>
      <c r="C17" s="421"/>
    </row>
    <row r="18" spans="1:3" s="401" customFormat="1" ht="15" customHeight="1">
      <c r="A18" s="417" t="s">
        <v>139</v>
      </c>
      <c r="B18" s="420"/>
      <c r="C18" s="421"/>
    </row>
    <row r="19" spans="1:3" s="401" customFormat="1" ht="15" customHeight="1">
      <c r="A19" s="410" t="s">
        <v>140</v>
      </c>
      <c r="B19" s="415">
        <f>SUM(B20:B21)</f>
        <v>335.607605</v>
      </c>
      <c r="C19" s="416"/>
    </row>
    <row r="20" spans="1:3" s="401" customFormat="1" ht="15" customHeight="1">
      <c r="A20" s="417" t="s">
        <v>129</v>
      </c>
      <c r="B20" s="418">
        <v>273.407605</v>
      </c>
      <c r="C20" s="419"/>
    </row>
    <row r="21" spans="1:3" s="401" customFormat="1" ht="15" customHeight="1">
      <c r="A21" s="417" t="s">
        <v>130</v>
      </c>
      <c r="B21" s="418">
        <v>62.2</v>
      </c>
      <c r="C21" s="419"/>
    </row>
    <row r="22" spans="1:3" s="401" customFormat="1" ht="15" customHeight="1">
      <c r="A22" s="417" t="s">
        <v>131</v>
      </c>
      <c r="B22" s="420"/>
      <c r="C22" s="421"/>
    </row>
    <row r="23" spans="1:3" s="401" customFormat="1" ht="15" customHeight="1">
      <c r="A23" s="417" t="s">
        <v>141</v>
      </c>
      <c r="B23" s="420"/>
      <c r="C23" s="421"/>
    </row>
    <row r="24" spans="1:3" s="401" customFormat="1" ht="15" customHeight="1">
      <c r="A24" s="417" t="s">
        <v>142</v>
      </c>
      <c r="B24" s="420"/>
      <c r="C24" s="421"/>
    </row>
    <row r="25" spans="1:3" s="401" customFormat="1" ht="15" customHeight="1">
      <c r="A25" s="417" t="s">
        <v>143</v>
      </c>
      <c r="B25" s="420"/>
      <c r="C25" s="421"/>
    </row>
    <row r="26" spans="1:3" s="401" customFormat="1" ht="15" customHeight="1">
      <c r="A26" s="417" t="s">
        <v>138</v>
      </c>
      <c r="B26" s="420"/>
      <c r="C26" s="421"/>
    </row>
    <row r="27" spans="1:3" s="401" customFormat="1" ht="15" customHeight="1">
      <c r="A27" s="417" t="s">
        <v>144</v>
      </c>
      <c r="B27" s="420"/>
      <c r="C27" s="421"/>
    </row>
    <row r="28" spans="1:3" s="401" customFormat="1" ht="15" customHeight="1">
      <c r="A28" s="410" t="s">
        <v>145</v>
      </c>
      <c r="B28" s="411">
        <f>SUM(B29:B38)</f>
        <v>11689.01</v>
      </c>
      <c r="C28" s="422"/>
    </row>
    <row r="29" spans="1:3" s="59" customFormat="1" ht="15" customHeight="1">
      <c r="A29" s="417" t="s">
        <v>129</v>
      </c>
      <c r="B29" s="420">
        <v>9070.95</v>
      </c>
      <c r="C29" s="421"/>
    </row>
    <row r="30" spans="1:3" s="59" customFormat="1" ht="15" customHeight="1">
      <c r="A30" s="417" t="s">
        <v>130</v>
      </c>
      <c r="B30" s="420">
        <v>444.8</v>
      </c>
      <c r="C30" s="421"/>
    </row>
    <row r="31" spans="1:3" s="59" customFormat="1" ht="15" customHeight="1">
      <c r="A31" s="417" t="s">
        <v>131</v>
      </c>
      <c r="B31" s="420">
        <v>799.84</v>
      </c>
      <c r="C31" s="421"/>
    </row>
    <row r="32" spans="1:3" s="59" customFormat="1" ht="15" customHeight="1">
      <c r="A32" s="417" t="s">
        <v>146</v>
      </c>
      <c r="B32" s="420"/>
      <c r="C32" s="421"/>
    </row>
    <row r="33" spans="1:3" s="59" customFormat="1" ht="15" customHeight="1">
      <c r="A33" s="417" t="s">
        <v>147</v>
      </c>
      <c r="B33" s="420">
        <v>1</v>
      </c>
      <c r="C33" s="421"/>
    </row>
    <row r="34" spans="1:3" s="59" customFormat="1" ht="15" customHeight="1">
      <c r="A34" s="417" t="s">
        <v>148</v>
      </c>
      <c r="B34" s="420"/>
      <c r="C34" s="421"/>
    </row>
    <row r="35" spans="1:3" s="59" customFormat="1" ht="15" customHeight="1">
      <c r="A35" s="417" t="s">
        <v>149</v>
      </c>
      <c r="B35" s="420">
        <v>290.92</v>
      </c>
      <c r="C35" s="421"/>
    </row>
    <row r="36" spans="1:3" s="59" customFormat="1" ht="15" customHeight="1">
      <c r="A36" s="417" t="s">
        <v>150</v>
      </c>
      <c r="B36" s="420">
        <v>0</v>
      </c>
      <c r="C36" s="421"/>
    </row>
    <row r="37" spans="1:3" s="59" customFormat="1" ht="15" customHeight="1">
      <c r="A37" s="417" t="s">
        <v>138</v>
      </c>
      <c r="B37" s="420">
        <v>81.5</v>
      </c>
      <c r="C37" s="421"/>
    </row>
    <row r="38" spans="1:3" s="59" customFormat="1" ht="15" customHeight="1">
      <c r="A38" s="417" t="s">
        <v>151</v>
      </c>
      <c r="B38" s="420">
        <v>1000</v>
      </c>
      <c r="C38" s="421"/>
    </row>
    <row r="39" spans="1:3" s="59" customFormat="1" ht="15" customHeight="1">
      <c r="A39" s="410" t="s">
        <v>152</v>
      </c>
      <c r="B39" s="411">
        <f>SUM(B40:B49)</f>
        <v>242.35999999999999</v>
      </c>
      <c r="C39" s="422"/>
    </row>
    <row r="40" spans="1:3" s="59" customFormat="1" ht="15" customHeight="1">
      <c r="A40" s="417" t="s">
        <v>129</v>
      </c>
      <c r="B40" s="420">
        <v>183.26</v>
      </c>
      <c r="C40" s="421"/>
    </row>
    <row r="41" spans="1:3" s="59" customFormat="1" ht="15" customHeight="1">
      <c r="A41" s="417" t="s">
        <v>130</v>
      </c>
      <c r="B41" s="420">
        <v>59.1</v>
      </c>
      <c r="C41" s="421"/>
    </row>
    <row r="42" spans="1:3" s="59" customFormat="1" ht="15" customHeight="1">
      <c r="A42" s="417" t="s">
        <v>131</v>
      </c>
      <c r="B42" s="420"/>
      <c r="C42" s="421"/>
    </row>
    <row r="43" spans="1:3" s="59" customFormat="1" ht="15" customHeight="1">
      <c r="A43" s="417" t="s">
        <v>153</v>
      </c>
      <c r="B43" s="420"/>
      <c r="C43" s="421"/>
    </row>
    <row r="44" spans="1:3" s="59" customFormat="1" ht="15" customHeight="1">
      <c r="A44" s="417" t="s">
        <v>154</v>
      </c>
      <c r="B44" s="420"/>
      <c r="C44" s="421"/>
    </row>
    <row r="45" spans="1:3" s="59" customFormat="1" ht="15" customHeight="1">
      <c r="A45" s="417" t="s">
        <v>155</v>
      </c>
      <c r="B45" s="420"/>
      <c r="C45" s="421"/>
    </row>
    <row r="46" spans="1:3" s="59" customFormat="1" ht="15" customHeight="1">
      <c r="A46" s="417" t="s">
        <v>156</v>
      </c>
      <c r="B46" s="420"/>
      <c r="C46" s="421"/>
    </row>
    <row r="47" spans="1:3" s="59" customFormat="1" ht="15" customHeight="1">
      <c r="A47" s="417" t="s">
        <v>157</v>
      </c>
      <c r="B47" s="420"/>
      <c r="C47" s="421"/>
    </row>
    <row r="48" spans="1:3" s="59" customFormat="1" ht="15" customHeight="1">
      <c r="A48" s="417" t="s">
        <v>138</v>
      </c>
      <c r="B48" s="420"/>
      <c r="C48" s="421"/>
    </row>
    <row r="49" spans="1:3" s="59" customFormat="1" ht="15" customHeight="1">
      <c r="A49" s="417" t="s">
        <v>158</v>
      </c>
      <c r="B49" s="420"/>
      <c r="C49" s="421"/>
    </row>
    <row r="50" spans="1:3" s="59" customFormat="1" ht="15" customHeight="1">
      <c r="A50" s="410" t="s">
        <v>159</v>
      </c>
      <c r="B50" s="411">
        <v>78.07</v>
      </c>
      <c r="C50" s="422"/>
    </row>
    <row r="51" spans="1:3" s="59" customFormat="1" ht="15" customHeight="1">
      <c r="A51" s="417" t="s">
        <v>129</v>
      </c>
      <c r="B51" s="420">
        <v>59.07</v>
      </c>
      <c r="C51" s="421"/>
    </row>
    <row r="52" spans="1:3" s="59" customFormat="1" ht="15" customHeight="1">
      <c r="A52" s="417" t="s">
        <v>130</v>
      </c>
      <c r="B52" s="420">
        <v>19</v>
      </c>
      <c r="C52" s="421"/>
    </row>
    <row r="53" spans="1:3" s="59" customFormat="1" ht="15" customHeight="1">
      <c r="A53" s="417" t="s">
        <v>131</v>
      </c>
      <c r="B53" s="420"/>
      <c r="C53" s="421"/>
    </row>
    <row r="54" spans="1:3" s="59" customFormat="1" ht="15" customHeight="1">
      <c r="A54" s="417" t="s">
        <v>160</v>
      </c>
      <c r="B54" s="420"/>
      <c r="C54" s="421"/>
    </row>
    <row r="55" spans="1:3" s="59" customFormat="1" ht="15" customHeight="1">
      <c r="A55" s="417" t="s">
        <v>161</v>
      </c>
      <c r="B55" s="420"/>
      <c r="C55" s="421"/>
    </row>
    <row r="56" spans="1:3" s="59" customFormat="1" ht="15" customHeight="1">
      <c r="A56" s="417" t="s">
        <v>162</v>
      </c>
      <c r="B56" s="420"/>
      <c r="C56" s="421"/>
    </row>
    <row r="57" spans="1:3" s="59" customFormat="1" ht="15" customHeight="1">
      <c r="A57" s="417" t="s">
        <v>163</v>
      </c>
      <c r="B57" s="420"/>
      <c r="C57" s="421"/>
    </row>
    <row r="58" spans="1:3" s="59" customFormat="1" ht="15" customHeight="1">
      <c r="A58" s="417" t="s">
        <v>164</v>
      </c>
      <c r="B58" s="420"/>
      <c r="C58" s="421"/>
    </row>
    <row r="59" spans="1:3" s="59" customFormat="1" ht="15" customHeight="1">
      <c r="A59" s="417" t="s">
        <v>138</v>
      </c>
      <c r="B59" s="420"/>
      <c r="C59" s="421"/>
    </row>
    <row r="60" spans="1:3" s="59" customFormat="1" ht="15" customHeight="1">
      <c r="A60" s="417" t="s">
        <v>165</v>
      </c>
      <c r="B60" s="420"/>
      <c r="C60" s="421"/>
    </row>
    <row r="61" spans="1:3" s="59" customFormat="1" ht="15" customHeight="1">
      <c r="A61" s="410" t="s">
        <v>166</v>
      </c>
      <c r="B61" s="411">
        <f>SUM(B62:B71)</f>
        <v>377.31</v>
      </c>
      <c r="C61" s="422"/>
    </row>
    <row r="62" spans="1:3" s="59" customFormat="1" ht="15" customHeight="1">
      <c r="A62" s="417" t="s">
        <v>129</v>
      </c>
      <c r="B62" s="420">
        <v>244.31</v>
      </c>
      <c r="C62" s="421"/>
    </row>
    <row r="63" spans="1:3" s="59" customFormat="1" ht="15" customHeight="1">
      <c r="A63" s="417" t="s">
        <v>130</v>
      </c>
      <c r="B63" s="420">
        <v>41</v>
      </c>
      <c r="C63" s="421"/>
    </row>
    <row r="64" spans="1:3" s="59" customFormat="1" ht="15" customHeight="1">
      <c r="A64" s="417" t="s">
        <v>131</v>
      </c>
      <c r="B64" s="420"/>
      <c r="C64" s="421"/>
    </row>
    <row r="65" spans="1:3" s="59" customFormat="1" ht="15" customHeight="1">
      <c r="A65" s="417" t="s">
        <v>167</v>
      </c>
      <c r="B65" s="420"/>
      <c r="C65" s="421"/>
    </row>
    <row r="66" spans="1:3" s="59" customFormat="1" ht="15" customHeight="1">
      <c r="A66" s="417" t="s">
        <v>168</v>
      </c>
      <c r="B66" s="420">
        <v>20</v>
      </c>
      <c r="C66" s="421"/>
    </row>
    <row r="67" spans="1:3" s="59" customFormat="1" ht="15" customHeight="1">
      <c r="A67" s="417" t="s">
        <v>169</v>
      </c>
      <c r="B67" s="420"/>
      <c r="C67" s="421"/>
    </row>
    <row r="68" spans="1:3" s="59" customFormat="1" ht="15" customHeight="1">
      <c r="A68" s="417" t="s">
        <v>170</v>
      </c>
      <c r="B68" s="420">
        <v>42</v>
      </c>
      <c r="C68" s="421"/>
    </row>
    <row r="69" spans="1:3" s="59" customFormat="1" ht="15" customHeight="1">
      <c r="A69" s="417" t="s">
        <v>171</v>
      </c>
      <c r="B69" s="420"/>
      <c r="C69" s="421"/>
    </row>
    <row r="70" spans="1:3" s="59" customFormat="1" ht="15" customHeight="1">
      <c r="A70" s="417" t="s">
        <v>138</v>
      </c>
      <c r="B70" s="420"/>
      <c r="C70" s="421"/>
    </row>
    <row r="71" spans="1:3" s="59" customFormat="1" ht="15" customHeight="1">
      <c r="A71" s="417" t="s">
        <v>172</v>
      </c>
      <c r="B71" s="420">
        <v>30</v>
      </c>
      <c r="C71" s="421"/>
    </row>
    <row r="72" spans="1:3" s="59" customFormat="1" ht="15" customHeight="1">
      <c r="A72" s="410" t="s">
        <v>173</v>
      </c>
      <c r="B72" s="411">
        <f>SUM(B73:B79)</f>
        <v>2663</v>
      </c>
      <c r="C72" s="422"/>
    </row>
    <row r="73" spans="1:3" s="59" customFormat="1" ht="15" customHeight="1">
      <c r="A73" s="417" t="s">
        <v>129</v>
      </c>
      <c r="B73" s="420"/>
      <c r="C73" s="421"/>
    </row>
    <row r="74" spans="1:3" s="59" customFormat="1" ht="15" customHeight="1">
      <c r="A74" s="417" t="s">
        <v>130</v>
      </c>
      <c r="B74" s="420"/>
      <c r="C74" s="421"/>
    </row>
    <row r="75" spans="1:3" s="59" customFormat="1" ht="15" customHeight="1">
      <c r="A75" s="417" t="s">
        <v>131</v>
      </c>
      <c r="B75" s="420"/>
      <c r="C75" s="421"/>
    </row>
    <row r="76" spans="1:3" s="59" customFormat="1" ht="15" customHeight="1">
      <c r="A76" s="417" t="s">
        <v>170</v>
      </c>
      <c r="B76" s="420"/>
      <c r="C76" s="421"/>
    </row>
    <row r="77" spans="1:3" s="59" customFormat="1" ht="15" customHeight="1">
      <c r="A77" s="417" t="s">
        <v>174</v>
      </c>
      <c r="B77" s="420"/>
      <c r="C77" s="421"/>
    </row>
    <row r="78" spans="1:3" s="59" customFormat="1" ht="15" customHeight="1">
      <c r="A78" s="417" t="s">
        <v>138</v>
      </c>
      <c r="B78" s="420"/>
      <c r="C78" s="421"/>
    </row>
    <row r="79" spans="1:3" s="59" customFormat="1" ht="15" customHeight="1">
      <c r="A79" s="417" t="s">
        <v>175</v>
      </c>
      <c r="B79" s="420">
        <v>2663</v>
      </c>
      <c r="C79" s="421"/>
    </row>
    <row r="80" spans="1:3" s="59" customFormat="1" ht="15" customHeight="1">
      <c r="A80" s="410" t="s">
        <v>176</v>
      </c>
      <c r="B80" s="411">
        <f>SUM(B81:B88)</f>
        <v>190.73000000000002</v>
      </c>
      <c r="C80" s="422"/>
    </row>
    <row r="81" spans="1:3" s="59" customFormat="1" ht="15" customHeight="1">
      <c r="A81" s="417" t="s">
        <v>129</v>
      </c>
      <c r="B81" s="420">
        <v>81.13</v>
      </c>
      <c r="C81" s="421"/>
    </row>
    <row r="82" spans="1:3" s="59" customFormat="1" ht="15" customHeight="1">
      <c r="A82" s="417" t="s">
        <v>130</v>
      </c>
      <c r="B82" s="420">
        <v>52.8</v>
      </c>
      <c r="C82" s="421"/>
    </row>
    <row r="83" spans="1:3" s="59" customFormat="1" ht="15" customHeight="1">
      <c r="A83" s="417" t="s">
        <v>131</v>
      </c>
      <c r="B83" s="420"/>
      <c r="C83" s="421"/>
    </row>
    <row r="84" spans="1:3" s="59" customFormat="1" ht="15" customHeight="1">
      <c r="A84" s="417" t="s">
        <v>177</v>
      </c>
      <c r="B84" s="420">
        <v>56.8</v>
      </c>
      <c r="C84" s="421"/>
    </row>
    <row r="85" spans="1:3" s="59" customFormat="1" ht="15" customHeight="1">
      <c r="A85" s="417" t="s">
        <v>178</v>
      </c>
      <c r="B85" s="420"/>
      <c r="C85" s="421"/>
    </row>
    <row r="86" spans="1:3" s="59" customFormat="1" ht="15" customHeight="1">
      <c r="A86" s="417" t="s">
        <v>170</v>
      </c>
      <c r="B86" s="420"/>
      <c r="C86" s="421"/>
    </row>
    <row r="87" spans="1:3" s="59" customFormat="1" ht="15" customHeight="1">
      <c r="A87" s="417" t="s">
        <v>138</v>
      </c>
      <c r="B87" s="420"/>
      <c r="C87" s="421"/>
    </row>
    <row r="88" spans="1:3" s="59" customFormat="1" ht="15" customHeight="1">
      <c r="A88" s="417" t="s">
        <v>179</v>
      </c>
      <c r="B88" s="420"/>
      <c r="C88" s="421"/>
    </row>
    <row r="89" spans="1:3" s="59" customFormat="1" ht="15" customHeight="1">
      <c r="A89" s="410" t="s">
        <v>180</v>
      </c>
      <c r="B89" s="420"/>
      <c r="C89" s="421"/>
    </row>
    <row r="90" spans="1:3" s="59" customFormat="1" ht="15" customHeight="1">
      <c r="A90" s="417" t="s">
        <v>129</v>
      </c>
      <c r="B90" s="420"/>
      <c r="C90" s="421"/>
    </row>
    <row r="91" spans="1:3" s="59" customFormat="1" ht="15" customHeight="1">
      <c r="A91" s="417" t="s">
        <v>130</v>
      </c>
      <c r="B91" s="420"/>
      <c r="C91" s="421"/>
    </row>
    <row r="92" spans="1:3" s="59" customFormat="1" ht="15" customHeight="1">
      <c r="A92" s="417" t="s">
        <v>131</v>
      </c>
      <c r="B92" s="420"/>
      <c r="C92" s="421"/>
    </row>
    <row r="93" spans="1:3" s="59" customFormat="1" ht="15" customHeight="1">
      <c r="A93" s="417" t="s">
        <v>181</v>
      </c>
      <c r="B93" s="420"/>
      <c r="C93" s="421"/>
    </row>
    <row r="94" spans="1:3" s="59" customFormat="1" ht="15" customHeight="1">
      <c r="A94" s="417" t="s">
        <v>182</v>
      </c>
      <c r="B94" s="420"/>
      <c r="C94" s="421"/>
    </row>
    <row r="95" spans="1:3" s="59" customFormat="1" ht="15" customHeight="1">
      <c r="A95" s="417" t="s">
        <v>170</v>
      </c>
      <c r="B95" s="420"/>
      <c r="C95" s="421"/>
    </row>
    <row r="96" spans="1:3" s="59" customFormat="1" ht="15" customHeight="1">
      <c r="A96" s="417" t="s">
        <v>183</v>
      </c>
      <c r="B96" s="420"/>
      <c r="C96" s="421"/>
    </row>
    <row r="97" spans="1:3" s="59" customFormat="1" ht="15" customHeight="1">
      <c r="A97" s="417" t="s">
        <v>184</v>
      </c>
      <c r="B97" s="420"/>
      <c r="C97" s="421"/>
    </row>
    <row r="98" spans="1:3" s="59" customFormat="1" ht="15" customHeight="1">
      <c r="A98" s="417" t="s">
        <v>185</v>
      </c>
      <c r="B98" s="420"/>
      <c r="C98" s="421"/>
    </row>
    <row r="99" spans="1:3" s="59" customFormat="1" ht="15" customHeight="1">
      <c r="A99" s="417" t="s">
        <v>186</v>
      </c>
      <c r="B99" s="420"/>
      <c r="C99" s="421"/>
    </row>
    <row r="100" spans="1:3" s="59" customFormat="1" ht="15" customHeight="1">
      <c r="A100" s="417" t="s">
        <v>138</v>
      </c>
      <c r="B100" s="420"/>
      <c r="C100" s="421"/>
    </row>
    <row r="101" spans="1:3" s="59" customFormat="1" ht="15" customHeight="1">
      <c r="A101" s="417" t="s">
        <v>187</v>
      </c>
      <c r="B101" s="420"/>
      <c r="C101" s="421"/>
    </row>
    <row r="102" spans="1:3" s="59" customFormat="1" ht="15" customHeight="1">
      <c r="A102" s="410" t="s">
        <v>188</v>
      </c>
      <c r="B102" s="411">
        <f>SUM(B103:B110)</f>
        <v>778.88</v>
      </c>
      <c r="C102" s="422"/>
    </row>
    <row r="103" spans="1:3" s="59" customFormat="1" ht="15" customHeight="1">
      <c r="A103" s="417" t="s">
        <v>129</v>
      </c>
      <c r="B103" s="420">
        <v>595.29</v>
      </c>
      <c r="C103" s="421"/>
    </row>
    <row r="104" spans="1:3" s="59" customFormat="1" ht="15" customHeight="1">
      <c r="A104" s="417" t="s">
        <v>130</v>
      </c>
      <c r="B104" s="420">
        <v>21.7</v>
      </c>
      <c r="C104" s="421"/>
    </row>
    <row r="105" spans="1:3" s="59" customFormat="1" ht="15" customHeight="1">
      <c r="A105" s="417" t="s">
        <v>131</v>
      </c>
      <c r="B105" s="420"/>
      <c r="C105" s="421"/>
    </row>
    <row r="106" spans="1:3" s="59" customFormat="1" ht="15" customHeight="1">
      <c r="A106" s="417" t="s">
        <v>189</v>
      </c>
      <c r="B106" s="420"/>
      <c r="C106" s="421"/>
    </row>
    <row r="107" spans="1:3" s="59" customFormat="1" ht="15" customHeight="1">
      <c r="A107" s="417" t="s">
        <v>190</v>
      </c>
      <c r="B107" s="420">
        <v>161.89</v>
      </c>
      <c r="C107" s="421"/>
    </row>
    <row r="108" spans="1:3" s="59" customFormat="1" ht="15" customHeight="1">
      <c r="A108" s="417" t="s">
        <v>191</v>
      </c>
      <c r="B108" s="420"/>
      <c r="C108" s="421"/>
    </row>
    <row r="109" spans="1:3" s="59" customFormat="1" ht="15" customHeight="1">
      <c r="A109" s="417" t="s">
        <v>138</v>
      </c>
      <c r="B109" s="420"/>
      <c r="C109" s="421"/>
    </row>
    <row r="110" spans="1:3" s="59" customFormat="1" ht="15" customHeight="1">
      <c r="A110" s="417" t="s">
        <v>192</v>
      </c>
      <c r="B110" s="420"/>
      <c r="C110" s="421"/>
    </row>
    <row r="111" spans="1:3" s="59" customFormat="1" ht="15" customHeight="1">
      <c r="A111" s="410" t="s">
        <v>193</v>
      </c>
      <c r="B111" s="411">
        <f>SUM(B112:B119)</f>
        <v>246.16</v>
      </c>
      <c r="C111" s="422"/>
    </row>
    <row r="112" spans="1:3" s="59" customFormat="1" ht="15" customHeight="1">
      <c r="A112" s="417" t="s">
        <v>129</v>
      </c>
      <c r="B112" s="420">
        <v>140.76</v>
      </c>
      <c r="C112" s="421"/>
    </row>
    <row r="113" spans="1:3" s="59" customFormat="1" ht="15" customHeight="1">
      <c r="A113" s="417" t="s">
        <v>130</v>
      </c>
      <c r="B113" s="420">
        <v>5.4</v>
      </c>
      <c r="C113" s="421"/>
    </row>
    <row r="114" spans="1:3" s="59" customFormat="1" ht="15" customHeight="1">
      <c r="A114" s="417" t="s">
        <v>131</v>
      </c>
      <c r="B114" s="420"/>
      <c r="C114" s="421"/>
    </row>
    <row r="115" spans="1:3" s="59" customFormat="1" ht="15" customHeight="1">
      <c r="A115" s="417" t="s">
        <v>194</v>
      </c>
      <c r="B115" s="420"/>
      <c r="C115" s="421"/>
    </row>
    <row r="116" spans="1:3" s="59" customFormat="1" ht="15" customHeight="1">
      <c r="A116" s="417" t="s">
        <v>195</v>
      </c>
      <c r="B116" s="420"/>
      <c r="C116" s="421"/>
    </row>
    <row r="117" spans="1:3" s="59" customFormat="1" ht="15" customHeight="1">
      <c r="A117" s="417" t="s">
        <v>196</v>
      </c>
      <c r="B117" s="420"/>
      <c r="C117" s="421"/>
    </row>
    <row r="118" spans="1:3" s="59" customFormat="1" ht="15" customHeight="1">
      <c r="A118" s="417" t="s">
        <v>197</v>
      </c>
      <c r="B118" s="420"/>
      <c r="C118" s="421"/>
    </row>
    <row r="119" spans="1:3" s="59" customFormat="1" ht="15" customHeight="1">
      <c r="A119" s="417" t="s">
        <v>198</v>
      </c>
      <c r="B119" s="420">
        <v>100</v>
      </c>
      <c r="C119" s="421"/>
    </row>
    <row r="120" spans="1:3" s="59" customFormat="1" ht="15" customHeight="1">
      <c r="A120" s="417" t="s">
        <v>138</v>
      </c>
      <c r="B120" s="420"/>
      <c r="C120" s="421"/>
    </row>
    <row r="121" spans="1:3" s="59" customFormat="1" ht="15" customHeight="1">
      <c r="A121" s="417" t="s">
        <v>199</v>
      </c>
      <c r="B121" s="420"/>
      <c r="C121" s="421"/>
    </row>
    <row r="122" spans="1:3" s="59" customFormat="1" ht="15" customHeight="1">
      <c r="A122" s="410" t="s">
        <v>200</v>
      </c>
      <c r="B122" s="411">
        <v>4.4</v>
      </c>
      <c r="C122" s="422"/>
    </row>
    <row r="123" spans="1:3" s="59" customFormat="1" ht="15" customHeight="1">
      <c r="A123" s="417" t="s">
        <v>129</v>
      </c>
      <c r="B123" s="420"/>
      <c r="C123" s="421"/>
    </row>
    <row r="124" spans="1:3" s="59" customFormat="1" ht="15" customHeight="1">
      <c r="A124" s="417" t="s">
        <v>130</v>
      </c>
      <c r="B124" s="420"/>
      <c r="C124" s="421"/>
    </row>
    <row r="125" spans="1:3" s="59" customFormat="1" ht="15" customHeight="1">
      <c r="A125" s="417" t="s">
        <v>131</v>
      </c>
      <c r="B125" s="420"/>
      <c r="C125" s="421"/>
    </row>
    <row r="126" spans="1:3" s="59" customFormat="1" ht="15" customHeight="1">
      <c r="A126" s="417" t="s">
        <v>201</v>
      </c>
      <c r="B126" s="420"/>
      <c r="C126" s="421"/>
    </row>
    <row r="127" spans="1:3" s="59" customFormat="1" ht="15" customHeight="1">
      <c r="A127" s="417" t="s">
        <v>202</v>
      </c>
      <c r="B127" s="420"/>
      <c r="C127" s="421"/>
    </row>
    <row r="128" spans="1:3" s="59" customFormat="1" ht="15" customHeight="1">
      <c r="A128" s="417" t="s">
        <v>203</v>
      </c>
      <c r="B128" s="420"/>
      <c r="C128" s="421"/>
    </row>
    <row r="129" spans="1:3" s="59" customFormat="1" ht="15" customHeight="1">
      <c r="A129" s="417" t="s">
        <v>204</v>
      </c>
      <c r="B129" s="420">
        <v>4.4</v>
      </c>
      <c r="C129" s="421"/>
    </row>
    <row r="130" spans="1:3" s="59" customFormat="1" ht="15" customHeight="1">
      <c r="A130" s="417" t="s">
        <v>205</v>
      </c>
      <c r="B130" s="420"/>
      <c r="C130" s="421"/>
    </row>
    <row r="131" spans="1:3" s="59" customFormat="1" ht="15" customHeight="1">
      <c r="A131" s="417" t="s">
        <v>206</v>
      </c>
      <c r="B131" s="420"/>
      <c r="C131" s="421"/>
    </row>
    <row r="132" spans="1:3" s="59" customFormat="1" ht="15" customHeight="1">
      <c r="A132" s="417" t="s">
        <v>138</v>
      </c>
      <c r="B132" s="420"/>
      <c r="C132" s="421"/>
    </row>
    <row r="133" spans="1:3" s="59" customFormat="1" ht="15" customHeight="1">
      <c r="A133" s="417" t="s">
        <v>207</v>
      </c>
      <c r="B133" s="420"/>
      <c r="C133" s="421"/>
    </row>
    <row r="134" spans="1:3" s="59" customFormat="1" ht="15" customHeight="1">
      <c r="A134" s="410" t="s">
        <v>208</v>
      </c>
      <c r="B134" s="420"/>
      <c r="C134" s="421"/>
    </row>
    <row r="135" spans="1:3" s="59" customFormat="1" ht="15" customHeight="1">
      <c r="A135" s="417" t="s">
        <v>129</v>
      </c>
      <c r="B135" s="420"/>
      <c r="C135" s="421"/>
    </row>
    <row r="136" spans="1:3" s="59" customFormat="1" ht="15" customHeight="1">
      <c r="A136" s="417" t="s">
        <v>130</v>
      </c>
      <c r="B136" s="420"/>
      <c r="C136" s="421"/>
    </row>
    <row r="137" spans="1:3" s="59" customFormat="1" ht="15" customHeight="1">
      <c r="A137" s="417" t="s">
        <v>131</v>
      </c>
      <c r="B137" s="420"/>
      <c r="C137" s="421"/>
    </row>
    <row r="138" spans="1:3" s="59" customFormat="1" ht="15" customHeight="1">
      <c r="A138" s="417" t="s">
        <v>209</v>
      </c>
      <c r="B138" s="420"/>
      <c r="C138" s="421"/>
    </row>
    <row r="139" spans="1:3" s="59" customFormat="1" ht="15" customHeight="1">
      <c r="A139" s="417" t="s">
        <v>138</v>
      </c>
      <c r="B139" s="423"/>
      <c r="C139" s="421"/>
    </row>
    <row r="140" spans="1:3" s="59" customFormat="1" ht="15" customHeight="1">
      <c r="A140" s="417" t="s">
        <v>210</v>
      </c>
      <c r="B140" s="420"/>
      <c r="C140" s="421"/>
    </row>
    <row r="141" spans="1:3" s="59" customFormat="1" ht="15" customHeight="1">
      <c r="A141" s="410" t="s">
        <v>211</v>
      </c>
      <c r="B141" s="420"/>
      <c r="C141" s="421"/>
    </row>
    <row r="142" spans="1:3" s="59" customFormat="1" ht="15" customHeight="1">
      <c r="A142" s="417" t="s">
        <v>129</v>
      </c>
      <c r="B142" s="420"/>
      <c r="C142" s="421"/>
    </row>
    <row r="143" spans="1:3" s="59" customFormat="1" ht="15" customHeight="1">
      <c r="A143" s="417" t="s">
        <v>130</v>
      </c>
      <c r="B143" s="420"/>
      <c r="C143" s="421"/>
    </row>
    <row r="144" spans="1:3" s="59" customFormat="1" ht="15" customHeight="1">
      <c r="A144" s="417" t="s">
        <v>131</v>
      </c>
      <c r="B144" s="420"/>
      <c r="C144" s="421"/>
    </row>
    <row r="145" spans="1:3" s="59" customFormat="1" ht="15" customHeight="1">
      <c r="A145" s="417" t="s">
        <v>212</v>
      </c>
      <c r="B145" s="420"/>
      <c r="C145" s="421"/>
    </row>
    <row r="146" spans="1:3" s="59" customFormat="1" ht="15" customHeight="1">
      <c r="A146" s="417" t="s">
        <v>213</v>
      </c>
      <c r="B146" s="420"/>
      <c r="C146" s="421"/>
    </row>
    <row r="147" spans="1:3" s="59" customFormat="1" ht="15" customHeight="1">
      <c r="A147" s="417" t="s">
        <v>138</v>
      </c>
      <c r="B147" s="420"/>
      <c r="C147" s="421"/>
    </row>
    <row r="148" spans="1:3" s="59" customFormat="1" ht="15" customHeight="1">
      <c r="A148" s="417" t="s">
        <v>214</v>
      </c>
      <c r="B148" s="420"/>
      <c r="C148" s="421"/>
    </row>
    <row r="149" spans="1:3" s="59" customFormat="1" ht="15" customHeight="1">
      <c r="A149" s="410" t="s">
        <v>215</v>
      </c>
      <c r="B149" s="420"/>
      <c r="C149" s="421"/>
    </row>
    <row r="150" spans="1:3" s="59" customFormat="1" ht="15" customHeight="1">
      <c r="A150" s="417" t="s">
        <v>129</v>
      </c>
      <c r="B150" s="420"/>
      <c r="C150" s="421"/>
    </row>
    <row r="151" spans="1:3" s="59" customFormat="1" ht="15" customHeight="1">
      <c r="A151" s="417" t="s">
        <v>130</v>
      </c>
      <c r="B151" s="420"/>
      <c r="C151" s="421"/>
    </row>
    <row r="152" spans="1:3" s="59" customFormat="1" ht="15" customHeight="1">
      <c r="A152" s="417" t="s">
        <v>131</v>
      </c>
      <c r="B152" s="420"/>
      <c r="C152" s="421"/>
    </row>
    <row r="153" spans="1:3" s="59" customFormat="1" ht="15" customHeight="1">
      <c r="A153" s="417" t="s">
        <v>216</v>
      </c>
      <c r="B153" s="420"/>
      <c r="C153" s="421"/>
    </row>
    <row r="154" spans="1:3" s="59" customFormat="1" ht="15" customHeight="1">
      <c r="A154" s="417" t="s">
        <v>217</v>
      </c>
      <c r="B154" s="420"/>
      <c r="C154" s="421"/>
    </row>
    <row r="155" spans="1:3" s="59" customFormat="1" ht="15" customHeight="1">
      <c r="A155" s="410" t="s">
        <v>218</v>
      </c>
      <c r="B155" s="411">
        <f>SUM(B156:B157)</f>
        <v>35.33</v>
      </c>
      <c r="C155" s="422"/>
    </row>
    <row r="156" spans="1:3" s="59" customFormat="1" ht="15" customHeight="1">
      <c r="A156" s="417" t="s">
        <v>129</v>
      </c>
      <c r="B156" s="420">
        <v>27.33</v>
      </c>
      <c r="C156" s="421"/>
    </row>
    <row r="157" spans="1:3" s="59" customFormat="1" ht="15" customHeight="1">
      <c r="A157" s="417" t="s">
        <v>130</v>
      </c>
      <c r="B157" s="420">
        <v>8</v>
      </c>
      <c r="C157" s="421"/>
    </row>
    <row r="158" spans="1:3" s="59" customFormat="1" ht="15" customHeight="1">
      <c r="A158" s="417" t="s">
        <v>131</v>
      </c>
      <c r="B158" s="420"/>
      <c r="C158" s="421"/>
    </row>
    <row r="159" spans="1:3" s="59" customFormat="1" ht="15" customHeight="1">
      <c r="A159" s="417" t="s">
        <v>143</v>
      </c>
      <c r="B159" s="420"/>
      <c r="C159" s="421"/>
    </row>
    <row r="160" spans="1:3" s="59" customFormat="1" ht="15" customHeight="1">
      <c r="A160" s="417" t="s">
        <v>138</v>
      </c>
      <c r="B160" s="420"/>
      <c r="C160" s="421"/>
    </row>
    <row r="161" spans="1:3" s="59" customFormat="1" ht="15" customHeight="1">
      <c r="A161" s="417" t="s">
        <v>219</v>
      </c>
      <c r="B161" s="420"/>
      <c r="C161" s="421"/>
    </row>
    <row r="162" spans="1:3" s="59" customFormat="1" ht="15" customHeight="1">
      <c r="A162" s="410" t="s">
        <v>220</v>
      </c>
      <c r="B162" s="411">
        <f>SUM(B163:B168)</f>
        <v>400.77</v>
      </c>
      <c r="C162" s="422"/>
    </row>
    <row r="163" spans="1:3" s="59" customFormat="1" ht="15" customHeight="1">
      <c r="A163" s="417" t="s">
        <v>129</v>
      </c>
      <c r="B163" s="420">
        <v>53.38</v>
      </c>
      <c r="C163" s="421"/>
    </row>
    <row r="164" spans="1:3" s="59" customFormat="1" ht="15" customHeight="1">
      <c r="A164" s="417" t="s">
        <v>130</v>
      </c>
      <c r="B164" s="420">
        <v>67.8</v>
      </c>
      <c r="C164" s="421"/>
    </row>
    <row r="165" spans="1:3" s="59" customFormat="1" ht="15" customHeight="1">
      <c r="A165" s="417" t="s">
        <v>131</v>
      </c>
      <c r="B165" s="420"/>
      <c r="C165" s="421"/>
    </row>
    <row r="166" spans="1:3" s="59" customFormat="1" ht="15" customHeight="1">
      <c r="A166" s="417" t="s">
        <v>221</v>
      </c>
      <c r="B166" s="420">
        <v>279.59</v>
      </c>
      <c r="C166" s="421"/>
    </row>
    <row r="167" spans="1:3" s="59" customFormat="1" ht="15" customHeight="1">
      <c r="A167" s="417" t="s">
        <v>138</v>
      </c>
      <c r="B167" s="420"/>
      <c r="C167" s="421"/>
    </row>
    <row r="168" spans="1:3" s="59" customFormat="1" ht="15" customHeight="1">
      <c r="A168" s="417" t="s">
        <v>222</v>
      </c>
      <c r="B168" s="420"/>
      <c r="C168" s="421"/>
    </row>
    <row r="169" spans="1:3" s="59" customFormat="1" ht="15" customHeight="1">
      <c r="A169" s="410" t="s">
        <v>223</v>
      </c>
      <c r="B169" s="411">
        <f>SUM(B170:B171)</f>
        <v>890.1199999999999</v>
      </c>
      <c r="C169" s="422"/>
    </row>
    <row r="170" spans="1:3" s="59" customFormat="1" ht="15" customHeight="1">
      <c r="A170" s="417" t="s">
        <v>129</v>
      </c>
      <c r="B170" s="420">
        <v>709.92</v>
      </c>
      <c r="C170" s="421"/>
    </row>
    <row r="171" spans="1:3" s="59" customFormat="1" ht="15" customHeight="1">
      <c r="A171" s="417" t="s">
        <v>130</v>
      </c>
      <c r="B171" s="420">
        <v>180.2</v>
      </c>
      <c r="C171" s="421"/>
    </row>
    <row r="172" spans="1:3" s="59" customFormat="1" ht="15" customHeight="1">
      <c r="A172" s="417" t="s">
        <v>131</v>
      </c>
      <c r="B172" s="420"/>
      <c r="C172" s="421"/>
    </row>
    <row r="173" spans="1:3" s="59" customFormat="1" ht="15" customHeight="1">
      <c r="A173" s="417" t="s">
        <v>224</v>
      </c>
      <c r="B173" s="420"/>
      <c r="C173" s="421"/>
    </row>
    <row r="174" spans="1:3" s="59" customFormat="1" ht="15" customHeight="1">
      <c r="A174" s="417" t="s">
        <v>138</v>
      </c>
      <c r="B174" s="420"/>
      <c r="C174" s="421"/>
    </row>
    <row r="175" spans="1:3" s="59" customFormat="1" ht="15" customHeight="1">
      <c r="A175" s="417" t="s">
        <v>225</v>
      </c>
      <c r="B175" s="420"/>
      <c r="C175" s="421"/>
    </row>
    <row r="176" spans="1:3" s="59" customFormat="1" ht="15" customHeight="1">
      <c r="A176" s="410" t="s">
        <v>226</v>
      </c>
      <c r="B176" s="411">
        <f>SUM(B177:B180)</f>
        <v>7190.08</v>
      </c>
      <c r="C176" s="422"/>
    </row>
    <row r="177" spans="1:3" s="59" customFormat="1" ht="15" customHeight="1">
      <c r="A177" s="417" t="s">
        <v>129</v>
      </c>
      <c r="B177" s="420">
        <v>182.28</v>
      </c>
      <c r="C177" s="421"/>
    </row>
    <row r="178" spans="1:3" s="59" customFormat="1" ht="15" customHeight="1">
      <c r="A178" s="417" t="s">
        <v>130</v>
      </c>
      <c r="B178" s="420">
        <v>111.8</v>
      </c>
      <c r="C178" s="421"/>
    </row>
    <row r="179" spans="1:3" s="59" customFormat="1" ht="15" customHeight="1">
      <c r="A179" s="417" t="s">
        <v>131</v>
      </c>
      <c r="B179" s="420"/>
      <c r="C179" s="421"/>
    </row>
    <row r="180" spans="1:3" s="59" customFormat="1" ht="15" customHeight="1">
      <c r="A180" s="417" t="s">
        <v>227</v>
      </c>
      <c r="B180" s="420">
        <v>6896</v>
      </c>
      <c r="C180" s="421"/>
    </row>
    <row r="181" spans="1:3" s="59" customFormat="1" ht="15" customHeight="1">
      <c r="A181" s="417" t="s">
        <v>138</v>
      </c>
      <c r="B181" s="420"/>
      <c r="C181" s="421"/>
    </row>
    <row r="182" spans="1:3" s="59" customFormat="1" ht="15" customHeight="1">
      <c r="A182" s="417" t="s">
        <v>228</v>
      </c>
      <c r="B182" s="420"/>
      <c r="C182" s="421"/>
    </row>
    <row r="183" spans="1:3" s="59" customFormat="1" ht="15" customHeight="1">
      <c r="A183" s="410" t="s">
        <v>229</v>
      </c>
      <c r="B183" s="411">
        <f>SUM(B184:B189)</f>
        <v>702.1800000000001</v>
      </c>
      <c r="C183" s="422"/>
    </row>
    <row r="184" spans="1:3" s="59" customFormat="1" ht="15" customHeight="1">
      <c r="A184" s="417" t="s">
        <v>129</v>
      </c>
      <c r="B184" s="420">
        <v>139.72</v>
      </c>
      <c r="C184" s="421"/>
    </row>
    <row r="185" spans="1:3" s="59" customFormat="1" ht="15" customHeight="1">
      <c r="A185" s="417" t="s">
        <v>130</v>
      </c>
      <c r="B185" s="420">
        <v>83.4</v>
      </c>
      <c r="C185" s="421"/>
    </row>
    <row r="186" spans="1:3" s="59" customFormat="1" ht="15" customHeight="1">
      <c r="A186" s="417" t="s">
        <v>131</v>
      </c>
      <c r="B186" s="420"/>
      <c r="C186" s="421"/>
    </row>
    <row r="187" spans="1:3" s="59" customFormat="1" ht="15" customHeight="1">
      <c r="A187" s="417" t="s">
        <v>230</v>
      </c>
      <c r="B187" s="420"/>
      <c r="C187" s="421"/>
    </row>
    <row r="188" spans="1:3" s="59" customFormat="1" ht="15" customHeight="1">
      <c r="A188" s="417" t="s">
        <v>138</v>
      </c>
      <c r="B188" s="420"/>
      <c r="C188" s="421"/>
    </row>
    <row r="189" spans="1:3" s="59" customFormat="1" ht="15" customHeight="1">
      <c r="A189" s="417" t="s">
        <v>231</v>
      </c>
      <c r="B189" s="420">
        <v>479.06</v>
      </c>
      <c r="C189" s="421"/>
    </row>
    <row r="190" spans="1:3" s="59" customFormat="1" ht="15" customHeight="1">
      <c r="A190" s="410" t="s">
        <v>232</v>
      </c>
      <c r="B190" s="411">
        <f>SUM(B191:B197)</f>
        <v>91.61</v>
      </c>
      <c r="C190" s="422"/>
    </row>
    <row r="191" spans="1:3" s="59" customFormat="1" ht="15" customHeight="1">
      <c r="A191" s="417" t="s">
        <v>129</v>
      </c>
      <c r="B191" s="420">
        <v>71.61</v>
      </c>
      <c r="C191" s="421"/>
    </row>
    <row r="192" spans="1:3" s="59" customFormat="1" ht="15" customHeight="1">
      <c r="A192" s="417" t="s">
        <v>130</v>
      </c>
      <c r="B192" s="420">
        <v>17</v>
      </c>
      <c r="C192" s="421"/>
    </row>
    <row r="193" spans="1:3" s="59" customFormat="1" ht="15" customHeight="1">
      <c r="A193" s="417" t="s">
        <v>131</v>
      </c>
      <c r="B193" s="420"/>
      <c r="C193" s="421"/>
    </row>
    <row r="194" spans="1:3" s="59" customFormat="1" ht="15" customHeight="1">
      <c r="A194" s="417" t="s">
        <v>233</v>
      </c>
      <c r="B194" s="420">
        <v>3</v>
      </c>
      <c r="C194" s="421"/>
    </row>
    <row r="195" spans="1:3" s="59" customFormat="1" ht="15" customHeight="1">
      <c r="A195" s="417" t="s">
        <v>234</v>
      </c>
      <c r="B195" s="420"/>
      <c r="C195" s="421"/>
    </row>
    <row r="196" spans="1:3" s="59" customFormat="1" ht="15" customHeight="1">
      <c r="A196" s="417" t="s">
        <v>138</v>
      </c>
      <c r="B196" s="420"/>
      <c r="C196" s="421"/>
    </row>
    <row r="197" spans="1:3" s="59" customFormat="1" ht="15" customHeight="1">
      <c r="A197" s="417" t="s">
        <v>235</v>
      </c>
      <c r="B197" s="420"/>
      <c r="C197" s="421"/>
    </row>
    <row r="198" spans="1:3" s="59" customFormat="1" ht="15" customHeight="1">
      <c r="A198" s="410" t="s">
        <v>236</v>
      </c>
      <c r="B198" s="420"/>
      <c r="C198" s="421"/>
    </row>
    <row r="199" spans="1:3" s="59" customFormat="1" ht="15" customHeight="1">
      <c r="A199" s="417" t="s">
        <v>129</v>
      </c>
      <c r="B199" s="420"/>
      <c r="C199" s="421"/>
    </row>
    <row r="200" spans="1:3" s="59" customFormat="1" ht="15" customHeight="1">
      <c r="A200" s="417" t="s">
        <v>130</v>
      </c>
      <c r="B200" s="420"/>
      <c r="C200" s="421"/>
    </row>
    <row r="201" spans="1:3" s="59" customFormat="1" ht="15" customHeight="1">
      <c r="A201" s="417" t="s">
        <v>131</v>
      </c>
      <c r="B201" s="420"/>
      <c r="C201" s="421"/>
    </row>
    <row r="202" spans="1:3" s="59" customFormat="1" ht="15" customHeight="1">
      <c r="A202" s="417" t="s">
        <v>138</v>
      </c>
      <c r="B202" s="420"/>
      <c r="C202" s="421"/>
    </row>
    <row r="203" spans="1:3" s="59" customFormat="1" ht="15" customHeight="1">
      <c r="A203" s="417" t="s">
        <v>237</v>
      </c>
      <c r="B203" s="420"/>
      <c r="C203" s="421"/>
    </row>
    <row r="204" spans="1:3" s="59" customFormat="1" ht="15" customHeight="1">
      <c r="A204" s="410" t="s">
        <v>238</v>
      </c>
      <c r="B204" s="420"/>
      <c r="C204" s="421"/>
    </row>
    <row r="205" spans="1:3" s="59" customFormat="1" ht="15" customHeight="1">
      <c r="A205" s="417" t="s">
        <v>129</v>
      </c>
      <c r="B205" s="420"/>
      <c r="C205" s="421"/>
    </row>
    <row r="206" spans="1:3" s="59" customFormat="1" ht="15" customHeight="1">
      <c r="A206" s="417" t="s">
        <v>130</v>
      </c>
      <c r="B206" s="420"/>
      <c r="C206" s="421"/>
    </row>
    <row r="207" spans="1:3" s="59" customFormat="1" ht="15" customHeight="1">
      <c r="A207" s="417" t="s">
        <v>131</v>
      </c>
      <c r="B207" s="420"/>
      <c r="C207" s="421"/>
    </row>
    <row r="208" spans="1:3" s="59" customFormat="1" ht="15" customHeight="1">
      <c r="A208" s="417" t="s">
        <v>138</v>
      </c>
      <c r="B208" s="420"/>
      <c r="C208" s="421"/>
    </row>
    <row r="209" spans="1:3" s="59" customFormat="1" ht="15" customHeight="1">
      <c r="A209" s="417" t="s">
        <v>239</v>
      </c>
      <c r="B209" s="420"/>
      <c r="C209" s="421"/>
    </row>
    <row r="210" spans="1:3" s="59" customFormat="1" ht="15" customHeight="1">
      <c r="A210" s="410" t="s">
        <v>240</v>
      </c>
      <c r="B210" s="411">
        <f>SUM(B211:B216)</f>
        <v>287.34999999999997</v>
      </c>
      <c r="C210" s="422"/>
    </row>
    <row r="211" spans="1:3" s="59" customFormat="1" ht="15" customHeight="1">
      <c r="A211" s="417" t="s">
        <v>129</v>
      </c>
      <c r="B211" s="420">
        <v>30.27</v>
      </c>
      <c r="C211" s="421"/>
    </row>
    <row r="212" spans="1:3" s="59" customFormat="1" ht="15" customHeight="1">
      <c r="A212" s="417" t="s">
        <v>130</v>
      </c>
      <c r="B212" s="420">
        <v>257.08</v>
      </c>
      <c r="C212" s="421"/>
    </row>
    <row r="213" spans="1:3" s="59" customFormat="1" ht="15" customHeight="1">
      <c r="A213" s="417" t="s">
        <v>131</v>
      </c>
      <c r="B213" s="420"/>
      <c r="C213" s="421"/>
    </row>
    <row r="214" spans="1:3" s="59" customFormat="1" ht="15" customHeight="1">
      <c r="A214" s="417" t="s">
        <v>241</v>
      </c>
      <c r="B214" s="420"/>
      <c r="C214" s="421"/>
    </row>
    <row r="215" spans="1:3" s="59" customFormat="1" ht="15" customHeight="1">
      <c r="A215" s="417" t="s">
        <v>138</v>
      </c>
      <c r="B215" s="420"/>
      <c r="C215" s="421"/>
    </row>
    <row r="216" spans="1:3" s="59" customFormat="1" ht="15" customHeight="1">
      <c r="A216" s="417" t="s">
        <v>242</v>
      </c>
      <c r="B216" s="420"/>
      <c r="C216" s="421"/>
    </row>
    <row r="217" spans="1:3" s="59" customFormat="1" ht="15" customHeight="1">
      <c r="A217" s="410" t="s">
        <v>243</v>
      </c>
      <c r="B217" s="411">
        <f>SUM(B218:B231)</f>
        <v>1060.02</v>
      </c>
      <c r="C217" s="422"/>
    </row>
    <row r="218" spans="1:3" s="59" customFormat="1" ht="15" customHeight="1">
      <c r="A218" s="417" t="s">
        <v>129</v>
      </c>
      <c r="B218" s="420">
        <v>843.32</v>
      </c>
      <c r="C218" s="421"/>
    </row>
    <row r="219" spans="1:3" s="59" customFormat="1" ht="15" customHeight="1">
      <c r="A219" s="417" t="s">
        <v>130</v>
      </c>
      <c r="B219" s="420">
        <v>183.7</v>
      </c>
      <c r="C219" s="421"/>
    </row>
    <row r="220" spans="1:3" s="59" customFormat="1" ht="15" customHeight="1">
      <c r="A220" s="417" t="s">
        <v>131</v>
      </c>
      <c r="B220" s="420"/>
      <c r="C220" s="421"/>
    </row>
    <row r="221" spans="1:3" s="59" customFormat="1" ht="15" customHeight="1">
      <c r="A221" s="417" t="s">
        <v>244</v>
      </c>
      <c r="B221" s="420"/>
      <c r="C221" s="421"/>
    </row>
    <row r="222" spans="1:3" s="59" customFormat="1" ht="15" customHeight="1">
      <c r="A222" s="417" t="s">
        <v>245</v>
      </c>
      <c r="B222" s="420"/>
      <c r="C222" s="421"/>
    </row>
    <row r="223" spans="1:3" s="59" customFormat="1" ht="15" customHeight="1">
      <c r="A223" s="417" t="s">
        <v>170</v>
      </c>
      <c r="B223" s="420"/>
      <c r="C223" s="421"/>
    </row>
    <row r="224" spans="1:3" s="59" customFormat="1" ht="15" customHeight="1">
      <c r="A224" s="417" t="s">
        <v>246</v>
      </c>
      <c r="B224" s="420"/>
      <c r="C224" s="421"/>
    </row>
    <row r="225" spans="1:3" s="59" customFormat="1" ht="15" customHeight="1">
      <c r="A225" s="417" t="s">
        <v>247</v>
      </c>
      <c r="B225" s="420"/>
      <c r="C225" s="421"/>
    </row>
    <row r="226" spans="1:3" s="59" customFormat="1" ht="15" customHeight="1">
      <c r="A226" s="417" t="s">
        <v>248</v>
      </c>
      <c r="B226" s="420"/>
      <c r="C226" s="421"/>
    </row>
    <row r="227" spans="1:3" s="59" customFormat="1" ht="15" customHeight="1">
      <c r="A227" s="417" t="s">
        <v>249</v>
      </c>
      <c r="B227" s="420"/>
      <c r="C227" s="421"/>
    </row>
    <row r="228" spans="1:3" s="59" customFormat="1" ht="15" customHeight="1">
      <c r="A228" s="417" t="s">
        <v>250</v>
      </c>
      <c r="B228" s="420"/>
      <c r="C228" s="421"/>
    </row>
    <row r="229" spans="1:3" s="59" customFormat="1" ht="15" customHeight="1">
      <c r="A229" s="417" t="s">
        <v>251</v>
      </c>
      <c r="B229" s="420">
        <v>33</v>
      </c>
      <c r="C229" s="421"/>
    </row>
    <row r="230" spans="1:3" s="59" customFormat="1" ht="15" customHeight="1">
      <c r="A230" s="417" t="s">
        <v>138</v>
      </c>
      <c r="B230" s="420"/>
      <c r="C230" s="421"/>
    </row>
    <row r="231" spans="1:3" s="59" customFormat="1" ht="15" customHeight="1">
      <c r="A231" s="417" t="s">
        <v>252</v>
      </c>
      <c r="B231" s="420"/>
      <c r="C231" s="421"/>
    </row>
    <row r="232" spans="1:3" s="59" customFormat="1" ht="15" customHeight="1">
      <c r="A232" s="410" t="s">
        <v>253</v>
      </c>
      <c r="B232" s="411">
        <f>SUM(B233:B234)</f>
        <v>23251.76</v>
      </c>
      <c r="C232" s="422"/>
    </row>
    <row r="233" spans="1:3" s="59" customFormat="1" ht="15" customHeight="1">
      <c r="A233" s="417" t="s">
        <v>254</v>
      </c>
      <c r="B233" s="420">
        <v>5</v>
      </c>
      <c r="C233" s="421"/>
    </row>
    <row r="234" spans="1:9" s="59" customFormat="1" ht="15" customHeight="1">
      <c r="A234" s="417" t="s">
        <v>255</v>
      </c>
      <c r="B234" s="420">
        <f>25697.68-2400-50.9-0.02</f>
        <v>23246.76</v>
      </c>
      <c r="C234" s="421"/>
      <c r="D234" s="115"/>
      <c r="E234" s="115"/>
      <c r="F234" s="115"/>
      <c r="G234" s="115"/>
      <c r="H234" s="115"/>
      <c r="I234" s="115"/>
    </row>
    <row r="235" spans="1:3" s="59" customFormat="1" ht="15" customHeight="1">
      <c r="A235" s="410" t="s">
        <v>256</v>
      </c>
      <c r="B235" s="420"/>
      <c r="C235" s="421"/>
    </row>
    <row r="236" spans="1:3" s="59" customFormat="1" ht="15" customHeight="1">
      <c r="A236" s="410" t="s">
        <v>257</v>
      </c>
      <c r="B236" s="420"/>
      <c r="C236" s="421"/>
    </row>
    <row r="237" spans="1:3" s="59" customFormat="1" ht="15" customHeight="1">
      <c r="A237" s="417" t="s">
        <v>129</v>
      </c>
      <c r="B237" s="420"/>
      <c r="C237" s="421"/>
    </row>
    <row r="238" spans="1:3" s="59" customFormat="1" ht="15" customHeight="1">
      <c r="A238" s="417" t="s">
        <v>130</v>
      </c>
      <c r="B238" s="420"/>
      <c r="C238" s="421"/>
    </row>
    <row r="239" spans="1:3" s="59" customFormat="1" ht="15" customHeight="1">
      <c r="A239" s="417" t="s">
        <v>131</v>
      </c>
      <c r="B239" s="420"/>
      <c r="C239" s="421"/>
    </row>
    <row r="240" spans="1:3" s="59" customFormat="1" ht="15" customHeight="1">
      <c r="A240" s="417" t="s">
        <v>224</v>
      </c>
      <c r="B240" s="420"/>
      <c r="C240" s="421"/>
    </row>
    <row r="241" spans="1:3" s="59" customFormat="1" ht="15" customHeight="1">
      <c r="A241" s="417" t="s">
        <v>138</v>
      </c>
      <c r="B241" s="420"/>
      <c r="C241" s="421"/>
    </row>
    <row r="242" spans="1:3" s="59" customFormat="1" ht="15" customHeight="1">
      <c r="A242" s="417" t="s">
        <v>258</v>
      </c>
      <c r="B242" s="420"/>
      <c r="C242" s="421"/>
    </row>
    <row r="243" spans="1:3" s="59" customFormat="1" ht="15" customHeight="1">
      <c r="A243" s="410" t="s">
        <v>259</v>
      </c>
      <c r="B243" s="420"/>
      <c r="C243" s="421"/>
    </row>
    <row r="244" spans="1:3" s="59" customFormat="1" ht="15" customHeight="1">
      <c r="A244" s="417" t="s">
        <v>260</v>
      </c>
      <c r="B244" s="420"/>
      <c r="C244" s="421"/>
    </row>
    <row r="245" spans="1:3" s="59" customFormat="1" ht="15" customHeight="1">
      <c r="A245" s="417" t="s">
        <v>261</v>
      </c>
      <c r="B245" s="420"/>
      <c r="C245" s="421"/>
    </row>
    <row r="246" spans="1:3" s="59" customFormat="1" ht="15" customHeight="1">
      <c r="A246" s="410" t="s">
        <v>262</v>
      </c>
      <c r="B246" s="420"/>
      <c r="C246" s="421"/>
    </row>
    <row r="247" spans="1:3" s="59" customFormat="1" ht="15" customHeight="1">
      <c r="A247" s="417" t="s">
        <v>263</v>
      </c>
      <c r="B247" s="420"/>
      <c r="C247" s="421"/>
    </row>
    <row r="248" spans="1:3" s="59" customFormat="1" ht="15" customHeight="1">
      <c r="A248" s="417" t="s">
        <v>264</v>
      </c>
      <c r="B248" s="420"/>
      <c r="C248" s="421"/>
    </row>
    <row r="249" spans="1:3" s="59" customFormat="1" ht="15" customHeight="1">
      <c r="A249" s="410" t="s">
        <v>265</v>
      </c>
      <c r="B249" s="420"/>
      <c r="C249" s="421"/>
    </row>
    <row r="250" spans="1:3" s="59" customFormat="1" ht="15" customHeight="1">
      <c r="A250" s="417" t="s">
        <v>266</v>
      </c>
      <c r="B250" s="420"/>
      <c r="C250" s="421"/>
    </row>
    <row r="251" spans="1:3" s="59" customFormat="1" ht="15" customHeight="1">
      <c r="A251" s="417" t="s">
        <v>267</v>
      </c>
      <c r="B251" s="420"/>
      <c r="C251" s="421"/>
    </row>
    <row r="252" spans="1:3" s="59" customFormat="1" ht="15" customHeight="1">
      <c r="A252" s="417" t="s">
        <v>268</v>
      </c>
      <c r="B252" s="420"/>
      <c r="C252" s="421"/>
    </row>
    <row r="253" spans="1:3" s="59" customFormat="1" ht="15" customHeight="1">
      <c r="A253" s="417" t="s">
        <v>269</v>
      </c>
      <c r="B253" s="420"/>
      <c r="C253" s="421"/>
    </row>
    <row r="254" spans="1:3" s="59" customFormat="1" ht="15" customHeight="1">
      <c r="A254" s="417" t="s">
        <v>270</v>
      </c>
      <c r="B254" s="420"/>
      <c r="C254" s="421"/>
    </row>
    <row r="255" spans="1:3" s="59" customFormat="1" ht="15" customHeight="1">
      <c r="A255" s="410" t="s">
        <v>271</v>
      </c>
      <c r="B255" s="420"/>
      <c r="C255" s="421"/>
    </row>
    <row r="256" spans="1:3" s="59" customFormat="1" ht="15" customHeight="1">
      <c r="A256" s="417" t="s">
        <v>272</v>
      </c>
      <c r="B256" s="420"/>
      <c r="C256" s="421"/>
    </row>
    <row r="257" spans="1:3" s="59" customFormat="1" ht="15" customHeight="1">
      <c r="A257" s="417" t="s">
        <v>273</v>
      </c>
      <c r="B257" s="420"/>
      <c r="C257" s="421"/>
    </row>
    <row r="258" spans="1:3" s="59" customFormat="1" ht="15" customHeight="1">
      <c r="A258" s="417" t="s">
        <v>274</v>
      </c>
      <c r="B258" s="420"/>
      <c r="C258" s="421"/>
    </row>
    <row r="259" spans="1:3" s="59" customFormat="1" ht="15" customHeight="1">
      <c r="A259" s="417" t="s">
        <v>275</v>
      </c>
      <c r="B259" s="420"/>
      <c r="C259" s="421"/>
    </row>
    <row r="260" spans="1:3" s="59" customFormat="1" ht="15" customHeight="1">
      <c r="A260" s="410" t="s">
        <v>276</v>
      </c>
      <c r="B260" s="420"/>
      <c r="C260" s="421"/>
    </row>
    <row r="261" spans="1:3" s="59" customFormat="1" ht="15" customHeight="1">
      <c r="A261" s="417" t="s">
        <v>277</v>
      </c>
      <c r="B261" s="420"/>
      <c r="C261" s="421"/>
    </row>
    <row r="262" spans="1:3" s="59" customFormat="1" ht="15" customHeight="1">
      <c r="A262" s="410" t="s">
        <v>278</v>
      </c>
      <c r="B262" s="420"/>
      <c r="C262" s="421"/>
    </row>
    <row r="263" spans="1:3" s="59" customFormat="1" ht="15" customHeight="1">
      <c r="A263" s="417" t="s">
        <v>279</v>
      </c>
      <c r="B263" s="420"/>
      <c r="C263" s="421"/>
    </row>
    <row r="264" spans="1:3" s="59" customFormat="1" ht="15" customHeight="1">
      <c r="A264" s="417" t="s">
        <v>280</v>
      </c>
      <c r="B264" s="420"/>
      <c r="C264" s="421"/>
    </row>
    <row r="265" spans="1:3" s="59" customFormat="1" ht="15" customHeight="1">
      <c r="A265" s="417" t="s">
        <v>281</v>
      </c>
      <c r="B265" s="420"/>
      <c r="C265" s="421"/>
    </row>
    <row r="266" spans="1:3" s="59" customFormat="1" ht="15" customHeight="1">
      <c r="A266" s="417" t="s">
        <v>282</v>
      </c>
      <c r="B266" s="420"/>
      <c r="C266" s="421"/>
    </row>
    <row r="267" spans="1:3" s="59" customFormat="1" ht="15" customHeight="1">
      <c r="A267" s="410" t="s">
        <v>283</v>
      </c>
      <c r="B267" s="420"/>
      <c r="C267" s="421"/>
    </row>
    <row r="268" spans="1:3" s="59" customFormat="1" ht="15" customHeight="1">
      <c r="A268" s="417" t="s">
        <v>129</v>
      </c>
      <c r="B268" s="420"/>
      <c r="C268" s="421"/>
    </row>
    <row r="269" spans="1:3" s="59" customFormat="1" ht="15" customHeight="1">
      <c r="A269" s="417" t="s">
        <v>130</v>
      </c>
      <c r="B269" s="420"/>
      <c r="C269" s="421"/>
    </row>
    <row r="270" spans="1:3" s="59" customFormat="1" ht="15" customHeight="1">
      <c r="A270" s="417" t="s">
        <v>131</v>
      </c>
      <c r="B270" s="420"/>
      <c r="C270" s="421"/>
    </row>
    <row r="271" spans="1:3" s="59" customFormat="1" ht="15" customHeight="1">
      <c r="A271" s="417" t="s">
        <v>138</v>
      </c>
      <c r="B271" s="420"/>
      <c r="C271" s="421"/>
    </row>
    <row r="272" spans="1:3" s="59" customFormat="1" ht="15" customHeight="1">
      <c r="A272" s="417" t="s">
        <v>284</v>
      </c>
      <c r="B272" s="420"/>
      <c r="C272" s="421"/>
    </row>
    <row r="273" spans="1:3" s="59" customFormat="1" ht="15" customHeight="1">
      <c r="A273" s="410" t="s">
        <v>285</v>
      </c>
      <c r="B273" s="420"/>
      <c r="C273" s="421"/>
    </row>
    <row r="274" spans="1:3" s="59" customFormat="1" ht="15" customHeight="1">
      <c r="A274" s="410" t="s">
        <v>286</v>
      </c>
      <c r="B274" s="420"/>
      <c r="C274" s="421"/>
    </row>
    <row r="275" spans="1:3" s="59" customFormat="1" ht="15" customHeight="1">
      <c r="A275" s="410" t="s">
        <v>287</v>
      </c>
      <c r="B275" s="411">
        <f>B276+B278+B282+B292</f>
        <v>288.98</v>
      </c>
      <c r="C275" s="422"/>
    </row>
    <row r="276" spans="1:3" s="59" customFormat="1" ht="15" customHeight="1">
      <c r="A276" s="410" t="s">
        <v>288</v>
      </c>
      <c r="B276" s="420"/>
      <c r="C276" s="421"/>
    </row>
    <row r="277" spans="1:3" s="59" customFormat="1" ht="15" customHeight="1">
      <c r="A277" s="417" t="s">
        <v>289</v>
      </c>
      <c r="B277" s="420"/>
      <c r="C277" s="421"/>
    </row>
    <row r="278" spans="1:3" s="59" customFormat="1" ht="15" customHeight="1">
      <c r="A278" s="410" t="s">
        <v>290</v>
      </c>
      <c r="B278" s="420"/>
      <c r="C278" s="421"/>
    </row>
    <row r="279" spans="1:3" s="59" customFormat="1" ht="15" customHeight="1">
      <c r="A279" s="417" t="s">
        <v>291</v>
      </c>
      <c r="B279" s="420"/>
      <c r="C279" s="421"/>
    </row>
    <row r="280" spans="1:3" s="59" customFormat="1" ht="15" customHeight="1">
      <c r="A280" s="410" t="s">
        <v>292</v>
      </c>
      <c r="B280" s="420"/>
      <c r="C280" s="421"/>
    </row>
    <row r="281" spans="1:3" s="59" customFormat="1" ht="15" customHeight="1">
      <c r="A281" s="417" t="s">
        <v>293</v>
      </c>
      <c r="B281" s="420"/>
      <c r="C281" s="421"/>
    </row>
    <row r="282" spans="1:3" s="59" customFormat="1" ht="15" customHeight="1">
      <c r="A282" s="410" t="s">
        <v>294</v>
      </c>
      <c r="B282" s="411">
        <f>B285+B291</f>
        <v>31.099999999999998</v>
      </c>
      <c r="C282" s="422"/>
    </row>
    <row r="283" spans="1:3" s="59" customFormat="1" ht="15" customHeight="1">
      <c r="A283" s="417" t="s">
        <v>295</v>
      </c>
      <c r="B283" s="420"/>
      <c r="C283" s="421"/>
    </row>
    <row r="284" spans="1:3" s="59" customFormat="1" ht="15" customHeight="1">
      <c r="A284" s="417" t="s">
        <v>296</v>
      </c>
      <c r="B284" s="420"/>
      <c r="C284" s="421"/>
    </row>
    <row r="285" spans="1:3" s="59" customFormat="1" ht="15" customHeight="1">
      <c r="A285" s="417" t="s">
        <v>297</v>
      </c>
      <c r="B285" s="420">
        <v>28.9</v>
      </c>
      <c r="C285" s="421"/>
    </row>
    <row r="286" spans="1:3" s="59" customFormat="1" ht="15" customHeight="1">
      <c r="A286" s="417" t="s">
        <v>298</v>
      </c>
      <c r="B286" s="420"/>
      <c r="C286" s="421"/>
    </row>
    <row r="287" spans="1:3" s="59" customFormat="1" ht="15" customHeight="1">
      <c r="A287" s="417" t="s">
        <v>299</v>
      </c>
      <c r="B287" s="420"/>
      <c r="C287" s="421"/>
    </row>
    <row r="288" spans="1:3" s="59" customFormat="1" ht="15" customHeight="1">
      <c r="A288" s="417" t="s">
        <v>300</v>
      </c>
      <c r="B288" s="420"/>
      <c r="C288" s="421"/>
    </row>
    <row r="289" spans="1:3" s="59" customFormat="1" ht="15" customHeight="1">
      <c r="A289" s="417" t="s">
        <v>301</v>
      </c>
      <c r="B289" s="420"/>
      <c r="C289" s="421"/>
    </row>
    <row r="290" spans="1:3" s="59" customFormat="1" ht="15" customHeight="1">
      <c r="A290" s="417" t="s">
        <v>302</v>
      </c>
      <c r="B290" s="420"/>
      <c r="C290" s="421"/>
    </row>
    <row r="291" spans="1:3" s="59" customFormat="1" ht="15" customHeight="1">
      <c r="A291" s="417" t="s">
        <v>303</v>
      </c>
      <c r="B291" s="420">
        <v>2.2</v>
      </c>
      <c r="C291" s="421"/>
    </row>
    <row r="292" spans="1:3" s="59" customFormat="1" ht="15" customHeight="1">
      <c r="A292" s="410" t="s">
        <v>304</v>
      </c>
      <c r="B292" s="411">
        <f>B293</f>
        <v>257.88</v>
      </c>
      <c r="C292" s="422"/>
    </row>
    <row r="293" spans="1:3" s="59" customFormat="1" ht="15" customHeight="1">
      <c r="A293" s="417" t="s">
        <v>305</v>
      </c>
      <c r="B293" s="420">
        <f>277.58-19.7</f>
        <v>257.88</v>
      </c>
      <c r="C293" s="421"/>
    </row>
    <row r="294" spans="1:3" s="59" customFormat="1" ht="15" customHeight="1">
      <c r="A294" s="410" t="s">
        <v>306</v>
      </c>
      <c r="B294" s="411">
        <f>B295+B298+B309+B316+B324+B333+B347+B357+B367+B375+B381</f>
        <v>1179.9</v>
      </c>
      <c r="C294" s="422"/>
    </row>
    <row r="295" spans="1:3" s="59" customFormat="1" ht="15" customHeight="1">
      <c r="A295" s="410" t="s">
        <v>307</v>
      </c>
      <c r="B295" s="411">
        <v>19.7</v>
      </c>
      <c r="C295" s="422"/>
    </row>
    <row r="296" spans="1:3" s="59" customFormat="1" ht="15" customHeight="1">
      <c r="A296" s="417" t="s">
        <v>308</v>
      </c>
      <c r="B296" s="420">
        <v>19.7</v>
      </c>
      <c r="C296" s="421"/>
    </row>
    <row r="297" spans="1:3" s="59" customFormat="1" ht="15" customHeight="1">
      <c r="A297" s="417" t="s">
        <v>309</v>
      </c>
      <c r="B297" s="420"/>
      <c r="C297" s="421"/>
    </row>
    <row r="298" spans="1:3" s="59" customFormat="1" ht="15" customHeight="1">
      <c r="A298" s="410" t="s">
        <v>310</v>
      </c>
      <c r="B298" s="411">
        <f>SUM(B299:B308)</f>
        <v>556</v>
      </c>
      <c r="C298" s="422"/>
    </row>
    <row r="299" spans="1:3" s="59" customFormat="1" ht="15" customHeight="1">
      <c r="A299" s="417" t="s">
        <v>129</v>
      </c>
      <c r="B299" s="420"/>
      <c r="C299" s="421"/>
    </row>
    <row r="300" spans="1:3" s="59" customFormat="1" ht="15" customHeight="1">
      <c r="A300" s="417" t="s">
        <v>130</v>
      </c>
      <c r="B300" s="420">
        <v>531</v>
      </c>
      <c r="C300" s="421"/>
    </row>
    <row r="301" spans="1:3" s="59" customFormat="1" ht="15" customHeight="1">
      <c r="A301" s="417" t="s">
        <v>131</v>
      </c>
      <c r="B301" s="420"/>
      <c r="C301" s="421"/>
    </row>
    <row r="302" spans="1:3" s="59" customFormat="1" ht="15" customHeight="1">
      <c r="A302" s="424" t="s">
        <v>170</v>
      </c>
      <c r="B302" s="420"/>
      <c r="C302" s="421"/>
    </row>
    <row r="303" spans="1:3" s="59" customFormat="1" ht="15" customHeight="1">
      <c r="A303" s="417" t="s">
        <v>311</v>
      </c>
      <c r="B303" s="420"/>
      <c r="C303" s="421"/>
    </row>
    <row r="304" spans="1:3" s="59" customFormat="1" ht="15" customHeight="1">
      <c r="A304" s="417" t="s">
        <v>312</v>
      </c>
      <c r="B304" s="420">
        <v>21</v>
      </c>
      <c r="C304" s="421"/>
    </row>
    <row r="305" spans="1:3" s="59" customFormat="1" ht="15" customHeight="1">
      <c r="A305" s="417" t="s">
        <v>313</v>
      </c>
      <c r="B305" s="420"/>
      <c r="C305" s="421"/>
    </row>
    <row r="306" spans="1:3" s="59" customFormat="1" ht="15" customHeight="1">
      <c r="A306" s="417" t="s">
        <v>314</v>
      </c>
      <c r="B306" s="420"/>
      <c r="C306" s="421"/>
    </row>
    <row r="307" spans="1:3" s="59" customFormat="1" ht="15" customHeight="1">
      <c r="A307" s="417" t="s">
        <v>138</v>
      </c>
      <c r="B307" s="420"/>
      <c r="C307" s="421"/>
    </row>
    <row r="308" spans="1:3" s="59" customFormat="1" ht="15" customHeight="1">
      <c r="A308" s="417" t="s">
        <v>315</v>
      </c>
      <c r="B308" s="420">
        <v>4</v>
      </c>
      <c r="C308" s="421"/>
    </row>
    <row r="309" spans="1:3" s="59" customFormat="1" ht="15" customHeight="1">
      <c r="A309" s="410" t="s">
        <v>316</v>
      </c>
      <c r="B309" s="420"/>
      <c r="C309" s="421"/>
    </row>
    <row r="310" spans="1:3" s="59" customFormat="1" ht="15" customHeight="1">
      <c r="A310" s="417" t="s">
        <v>129</v>
      </c>
      <c r="B310" s="420"/>
      <c r="C310" s="421"/>
    </row>
    <row r="311" spans="1:3" s="59" customFormat="1" ht="15" customHeight="1">
      <c r="A311" s="417" t="s">
        <v>130</v>
      </c>
      <c r="B311" s="420"/>
      <c r="C311" s="421"/>
    </row>
    <row r="312" spans="1:3" s="59" customFormat="1" ht="15" customHeight="1">
      <c r="A312" s="417" t="s">
        <v>131</v>
      </c>
      <c r="B312" s="420"/>
      <c r="C312" s="421"/>
    </row>
    <row r="313" spans="1:3" s="59" customFormat="1" ht="15" customHeight="1">
      <c r="A313" s="417" t="s">
        <v>317</v>
      </c>
      <c r="B313" s="420"/>
      <c r="C313" s="421"/>
    </row>
    <row r="314" spans="1:3" s="59" customFormat="1" ht="15" customHeight="1">
      <c r="A314" s="417" t="s">
        <v>138</v>
      </c>
      <c r="B314" s="420"/>
      <c r="C314" s="421"/>
    </row>
    <row r="315" spans="1:3" s="59" customFormat="1" ht="15" customHeight="1">
      <c r="A315" s="417" t="s">
        <v>318</v>
      </c>
      <c r="B315" s="420"/>
      <c r="C315" s="421"/>
    </row>
    <row r="316" spans="1:3" s="59" customFormat="1" ht="15" customHeight="1">
      <c r="A316" s="410" t="s">
        <v>319</v>
      </c>
      <c r="B316" s="420"/>
      <c r="C316" s="421"/>
    </row>
    <row r="317" spans="1:3" s="59" customFormat="1" ht="15" customHeight="1">
      <c r="A317" s="417" t="s">
        <v>129</v>
      </c>
      <c r="B317" s="420"/>
      <c r="C317" s="421"/>
    </row>
    <row r="318" spans="1:3" s="59" customFormat="1" ht="15" customHeight="1">
      <c r="A318" s="417" t="s">
        <v>130</v>
      </c>
      <c r="B318" s="420"/>
      <c r="C318" s="421"/>
    </row>
    <row r="319" spans="1:3" s="59" customFormat="1" ht="15" customHeight="1">
      <c r="A319" s="417" t="s">
        <v>131</v>
      </c>
      <c r="B319" s="420"/>
      <c r="C319" s="421"/>
    </row>
    <row r="320" spans="1:3" s="59" customFormat="1" ht="15" customHeight="1">
      <c r="A320" s="417" t="s">
        <v>320</v>
      </c>
      <c r="B320" s="420"/>
      <c r="C320" s="421"/>
    </row>
    <row r="321" spans="1:3" s="59" customFormat="1" ht="15" customHeight="1">
      <c r="A321" s="417" t="s">
        <v>321</v>
      </c>
      <c r="B321" s="420"/>
      <c r="C321" s="421"/>
    </row>
    <row r="322" spans="1:3" s="59" customFormat="1" ht="15" customHeight="1">
      <c r="A322" s="417" t="s">
        <v>138</v>
      </c>
      <c r="B322" s="420"/>
      <c r="C322" s="421"/>
    </row>
    <row r="323" spans="1:3" s="59" customFormat="1" ht="15" customHeight="1">
      <c r="A323" s="417" t="s">
        <v>322</v>
      </c>
      <c r="B323" s="420"/>
      <c r="C323" s="421"/>
    </row>
    <row r="324" spans="1:3" s="59" customFormat="1" ht="15" customHeight="1">
      <c r="A324" s="410" t="s">
        <v>323</v>
      </c>
      <c r="B324" s="411">
        <v>15</v>
      </c>
      <c r="C324" s="422"/>
    </row>
    <row r="325" spans="1:3" s="59" customFormat="1" ht="15" customHeight="1">
      <c r="A325" s="417" t="s">
        <v>129</v>
      </c>
      <c r="B325" s="420"/>
      <c r="C325" s="421"/>
    </row>
    <row r="326" spans="1:3" s="59" customFormat="1" ht="15" customHeight="1">
      <c r="A326" s="417" t="s">
        <v>130</v>
      </c>
      <c r="B326" s="420"/>
      <c r="C326" s="421"/>
    </row>
    <row r="327" spans="1:3" s="59" customFormat="1" ht="15" customHeight="1">
      <c r="A327" s="417" t="s">
        <v>131</v>
      </c>
      <c r="B327" s="420"/>
      <c r="C327" s="421"/>
    </row>
    <row r="328" spans="1:3" s="59" customFormat="1" ht="15" customHeight="1">
      <c r="A328" s="417" t="s">
        <v>324</v>
      </c>
      <c r="B328" s="420"/>
      <c r="C328" s="421"/>
    </row>
    <row r="329" spans="1:3" s="59" customFormat="1" ht="15" customHeight="1">
      <c r="A329" s="417" t="s">
        <v>325</v>
      </c>
      <c r="B329" s="420">
        <v>15</v>
      </c>
      <c r="C329" s="421"/>
    </row>
    <row r="330" spans="1:3" s="59" customFormat="1" ht="15" customHeight="1">
      <c r="A330" s="417" t="s">
        <v>326</v>
      </c>
      <c r="B330" s="420"/>
      <c r="C330" s="421"/>
    </row>
    <row r="331" spans="1:3" s="59" customFormat="1" ht="15" customHeight="1">
      <c r="A331" s="417" t="s">
        <v>138</v>
      </c>
      <c r="B331" s="420"/>
      <c r="C331" s="421"/>
    </row>
    <row r="332" spans="1:3" s="59" customFormat="1" ht="15" customHeight="1">
      <c r="A332" s="417" t="s">
        <v>327</v>
      </c>
      <c r="B332" s="420"/>
      <c r="C332" s="421"/>
    </row>
    <row r="333" spans="1:3" s="59" customFormat="1" ht="15" customHeight="1">
      <c r="A333" s="410" t="s">
        <v>328</v>
      </c>
      <c r="B333" s="411">
        <f>SUM(B334:B346)</f>
        <v>540.62</v>
      </c>
      <c r="C333" s="422"/>
    </row>
    <row r="334" spans="1:3" s="59" customFormat="1" ht="15" customHeight="1">
      <c r="A334" s="417" t="s">
        <v>129</v>
      </c>
      <c r="B334" s="420">
        <v>344.26</v>
      </c>
      <c r="C334" s="421"/>
    </row>
    <row r="335" spans="1:3" s="59" customFormat="1" ht="15" customHeight="1">
      <c r="A335" s="417" t="s">
        <v>130</v>
      </c>
      <c r="B335" s="420">
        <f>14.6+92</f>
        <v>106.6</v>
      </c>
      <c r="C335" s="421"/>
    </row>
    <row r="336" spans="1:3" s="59" customFormat="1" ht="15" customHeight="1">
      <c r="A336" s="417" t="s">
        <v>131</v>
      </c>
      <c r="B336" s="420"/>
      <c r="C336" s="421"/>
    </row>
    <row r="337" spans="1:3" s="59" customFormat="1" ht="15" customHeight="1">
      <c r="A337" s="417" t="s">
        <v>329</v>
      </c>
      <c r="B337" s="420"/>
      <c r="C337" s="421"/>
    </row>
    <row r="338" spans="1:3" s="59" customFormat="1" ht="15" customHeight="1">
      <c r="A338" s="417" t="s">
        <v>330</v>
      </c>
      <c r="B338" s="420">
        <v>1.9</v>
      </c>
      <c r="C338" s="421"/>
    </row>
    <row r="339" spans="1:3" s="59" customFormat="1" ht="15" customHeight="1">
      <c r="A339" s="417" t="s">
        <v>331</v>
      </c>
      <c r="B339" s="420"/>
      <c r="C339" s="421"/>
    </row>
    <row r="340" spans="1:3" s="59" customFormat="1" ht="15" customHeight="1">
      <c r="A340" s="417" t="s">
        <v>332</v>
      </c>
      <c r="B340" s="420">
        <f>20+41.46</f>
        <v>61.46</v>
      </c>
      <c r="C340" s="421"/>
    </row>
    <row r="341" spans="1:3" s="59" customFormat="1" ht="15" customHeight="1">
      <c r="A341" s="417" t="s">
        <v>333</v>
      </c>
      <c r="B341" s="420"/>
      <c r="C341" s="421"/>
    </row>
    <row r="342" spans="1:3" s="59" customFormat="1" ht="15" customHeight="1">
      <c r="A342" s="417" t="s">
        <v>334</v>
      </c>
      <c r="B342" s="420">
        <v>26.4</v>
      </c>
      <c r="C342" s="421"/>
    </row>
    <row r="343" spans="1:3" s="59" customFormat="1" ht="15" customHeight="1">
      <c r="A343" s="417" t="s">
        <v>335</v>
      </c>
      <c r="B343" s="420"/>
      <c r="C343" s="421"/>
    </row>
    <row r="344" spans="1:3" s="59" customFormat="1" ht="15" customHeight="1">
      <c r="A344" s="417" t="s">
        <v>170</v>
      </c>
      <c r="B344" s="420"/>
      <c r="C344" s="421"/>
    </row>
    <row r="345" spans="1:3" s="59" customFormat="1" ht="15" customHeight="1">
      <c r="A345" s="417" t="s">
        <v>138</v>
      </c>
      <c r="B345" s="420"/>
      <c r="C345" s="421"/>
    </row>
    <row r="346" spans="1:3" s="59" customFormat="1" ht="15" customHeight="1">
      <c r="A346" s="417" t="s">
        <v>336</v>
      </c>
      <c r="B346" s="420"/>
      <c r="C346" s="421"/>
    </row>
    <row r="347" spans="1:3" s="59" customFormat="1" ht="15" customHeight="1">
      <c r="A347" s="410" t="s">
        <v>337</v>
      </c>
      <c r="B347" s="420"/>
      <c r="C347" s="421"/>
    </row>
    <row r="348" spans="1:3" s="59" customFormat="1" ht="15" customHeight="1">
      <c r="A348" s="417" t="s">
        <v>129</v>
      </c>
      <c r="B348" s="420"/>
      <c r="C348" s="421"/>
    </row>
    <row r="349" spans="1:3" s="59" customFormat="1" ht="15" customHeight="1">
      <c r="A349" s="417" t="s">
        <v>130</v>
      </c>
      <c r="B349" s="420"/>
      <c r="C349" s="421"/>
    </row>
    <row r="350" spans="1:3" s="59" customFormat="1" ht="15" customHeight="1">
      <c r="A350" s="417" t="s">
        <v>131</v>
      </c>
      <c r="B350" s="420"/>
      <c r="C350" s="421"/>
    </row>
    <row r="351" spans="1:3" s="59" customFormat="1" ht="15" customHeight="1">
      <c r="A351" s="417" t="s">
        <v>338</v>
      </c>
      <c r="B351" s="420"/>
      <c r="C351" s="421"/>
    </row>
    <row r="352" spans="1:3" s="59" customFormat="1" ht="15" customHeight="1">
      <c r="A352" s="417" t="s">
        <v>339</v>
      </c>
      <c r="B352" s="420"/>
      <c r="C352" s="421"/>
    </row>
    <row r="353" spans="1:3" s="59" customFormat="1" ht="15" customHeight="1">
      <c r="A353" s="417" t="s">
        <v>340</v>
      </c>
      <c r="B353" s="420"/>
      <c r="C353" s="421"/>
    </row>
    <row r="354" spans="1:3" s="59" customFormat="1" ht="15" customHeight="1">
      <c r="A354" s="417" t="s">
        <v>170</v>
      </c>
      <c r="B354" s="420"/>
      <c r="C354" s="421"/>
    </row>
    <row r="355" spans="1:3" s="59" customFormat="1" ht="15" customHeight="1">
      <c r="A355" s="417" t="s">
        <v>138</v>
      </c>
      <c r="B355" s="420"/>
      <c r="C355" s="421"/>
    </row>
    <row r="356" spans="1:3" s="59" customFormat="1" ht="15" customHeight="1">
      <c r="A356" s="417" t="s">
        <v>341</v>
      </c>
      <c r="B356" s="420"/>
      <c r="C356" s="421"/>
    </row>
    <row r="357" spans="1:3" s="59" customFormat="1" ht="15" customHeight="1">
      <c r="A357" s="410" t="s">
        <v>342</v>
      </c>
      <c r="B357" s="420"/>
      <c r="C357" s="421"/>
    </row>
    <row r="358" spans="1:3" s="59" customFormat="1" ht="15" customHeight="1">
      <c r="A358" s="417" t="s">
        <v>129</v>
      </c>
      <c r="B358" s="420"/>
      <c r="C358" s="421"/>
    </row>
    <row r="359" spans="1:3" s="59" customFormat="1" ht="15" customHeight="1">
      <c r="A359" s="417" t="s">
        <v>130</v>
      </c>
      <c r="B359" s="420"/>
      <c r="C359" s="421"/>
    </row>
    <row r="360" spans="1:3" s="59" customFormat="1" ht="15" customHeight="1">
      <c r="A360" s="417" t="s">
        <v>131</v>
      </c>
      <c r="B360" s="420"/>
      <c r="C360" s="421"/>
    </row>
    <row r="361" spans="1:3" s="59" customFormat="1" ht="15" customHeight="1">
      <c r="A361" s="417" t="s">
        <v>343</v>
      </c>
      <c r="B361" s="420"/>
      <c r="C361" s="421"/>
    </row>
    <row r="362" spans="1:3" s="59" customFormat="1" ht="15" customHeight="1">
      <c r="A362" s="417" t="s">
        <v>344</v>
      </c>
      <c r="B362" s="420"/>
      <c r="C362" s="421"/>
    </row>
    <row r="363" spans="1:3" s="59" customFormat="1" ht="15" customHeight="1">
      <c r="A363" s="417" t="s">
        <v>345</v>
      </c>
      <c r="B363" s="420"/>
      <c r="C363" s="421"/>
    </row>
    <row r="364" spans="1:3" s="59" customFormat="1" ht="15" customHeight="1">
      <c r="A364" s="417" t="s">
        <v>170</v>
      </c>
      <c r="B364" s="420"/>
      <c r="C364" s="421"/>
    </row>
    <row r="365" spans="1:3" s="59" customFormat="1" ht="15" customHeight="1">
      <c r="A365" s="417" t="s">
        <v>138</v>
      </c>
      <c r="B365" s="420"/>
      <c r="C365" s="421"/>
    </row>
    <row r="366" spans="1:3" s="59" customFormat="1" ht="15" customHeight="1">
      <c r="A366" s="417" t="s">
        <v>346</v>
      </c>
      <c r="B366" s="420"/>
      <c r="C366" s="421"/>
    </row>
    <row r="367" spans="1:3" s="59" customFormat="1" ht="15" customHeight="1">
      <c r="A367" s="425" t="s">
        <v>347</v>
      </c>
      <c r="B367" s="420"/>
      <c r="C367" s="421"/>
    </row>
    <row r="368" spans="1:3" s="59" customFormat="1" ht="15" customHeight="1">
      <c r="A368" s="417" t="s">
        <v>129</v>
      </c>
      <c r="B368" s="420"/>
      <c r="C368" s="421"/>
    </row>
    <row r="369" spans="1:3" s="59" customFormat="1" ht="15" customHeight="1">
      <c r="A369" s="417" t="s">
        <v>130</v>
      </c>
      <c r="B369" s="420"/>
      <c r="C369" s="421"/>
    </row>
    <row r="370" spans="1:3" s="59" customFormat="1" ht="15" customHeight="1">
      <c r="A370" s="417" t="s">
        <v>131</v>
      </c>
      <c r="B370" s="420"/>
      <c r="C370" s="421"/>
    </row>
    <row r="371" spans="1:3" s="59" customFormat="1" ht="15" customHeight="1">
      <c r="A371" s="417" t="s">
        <v>348</v>
      </c>
      <c r="B371" s="420"/>
      <c r="C371" s="421"/>
    </row>
    <row r="372" spans="1:3" s="59" customFormat="1" ht="15" customHeight="1">
      <c r="A372" s="417" t="s">
        <v>349</v>
      </c>
      <c r="B372" s="420"/>
      <c r="C372" s="421"/>
    </row>
    <row r="373" spans="1:3" s="59" customFormat="1" ht="15" customHeight="1">
      <c r="A373" s="417" t="s">
        <v>138</v>
      </c>
      <c r="B373" s="420"/>
      <c r="C373" s="421"/>
    </row>
    <row r="374" spans="1:3" s="59" customFormat="1" ht="15" customHeight="1">
      <c r="A374" s="417" t="s">
        <v>350</v>
      </c>
      <c r="B374" s="420"/>
      <c r="C374" s="421"/>
    </row>
    <row r="375" spans="1:3" s="59" customFormat="1" ht="15" customHeight="1">
      <c r="A375" s="410" t="s">
        <v>351</v>
      </c>
      <c r="B375" s="420"/>
      <c r="C375" s="421"/>
    </row>
    <row r="376" spans="1:3" s="59" customFormat="1" ht="15" customHeight="1">
      <c r="A376" s="417" t="s">
        <v>129</v>
      </c>
      <c r="B376" s="420"/>
      <c r="C376" s="421"/>
    </row>
    <row r="377" spans="1:3" s="59" customFormat="1" ht="15" customHeight="1">
      <c r="A377" s="417" t="s">
        <v>130</v>
      </c>
      <c r="B377" s="420"/>
      <c r="C377" s="421"/>
    </row>
    <row r="378" spans="1:3" s="59" customFormat="1" ht="15" customHeight="1">
      <c r="A378" s="417" t="s">
        <v>170</v>
      </c>
      <c r="B378" s="420"/>
      <c r="C378" s="421"/>
    </row>
    <row r="379" spans="1:3" s="59" customFormat="1" ht="15" customHeight="1">
      <c r="A379" s="417" t="s">
        <v>352</v>
      </c>
      <c r="B379" s="420"/>
      <c r="C379" s="421"/>
    </row>
    <row r="380" spans="1:3" s="59" customFormat="1" ht="15" customHeight="1">
      <c r="A380" s="417" t="s">
        <v>353</v>
      </c>
      <c r="B380" s="420"/>
      <c r="C380" s="421"/>
    </row>
    <row r="381" spans="1:3" s="59" customFormat="1" ht="15" customHeight="1">
      <c r="A381" s="410" t="s">
        <v>354</v>
      </c>
      <c r="B381" s="411">
        <f>SUM(B382:B383)</f>
        <v>48.58</v>
      </c>
      <c r="C381" s="422"/>
    </row>
    <row r="382" spans="1:3" s="59" customFormat="1" ht="15" customHeight="1">
      <c r="A382" s="417" t="s">
        <v>355</v>
      </c>
      <c r="B382" s="420"/>
      <c r="C382" s="421"/>
    </row>
    <row r="383" spans="1:3" s="59" customFormat="1" ht="15" customHeight="1">
      <c r="A383" s="417" t="s">
        <v>356</v>
      </c>
      <c r="B383" s="420">
        <f>34+14.58</f>
        <v>48.58</v>
      </c>
      <c r="C383" s="421"/>
    </row>
    <row r="384" spans="1:3" s="59" customFormat="1" ht="15" customHeight="1">
      <c r="A384" s="410" t="s">
        <v>357</v>
      </c>
      <c r="B384" s="411">
        <f>B385+B390+B397+B403+B409+B413+B417+B421+B427+B434</f>
        <v>23984.11</v>
      </c>
      <c r="C384" s="422"/>
    </row>
    <row r="385" spans="1:3" s="59" customFormat="1" ht="15" customHeight="1">
      <c r="A385" s="410" t="s">
        <v>358</v>
      </c>
      <c r="B385" s="420">
        <f>SUM(B386:B389)</f>
        <v>0</v>
      </c>
      <c r="C385" s="421"/>
    </row>
    <row r="386" spans="1:3" s="59" customFormat="1" ht="15" customHeight="1">
      <c r="A386" s="417" t="s">
        <v>129</v>
      </c>
      <c r="B386" s="420"/>
      <c r="C386" s="421"/>
    </row>
    <row r="387" spans="1:3" s="59" customFormat="1" ht="15" customHeight="1">
      <c r="A387" s="417" t="s">
        <v>130</v>
      </c>
      <c r="B387" s="420"/>
      <c r="C387" s="421"/>
    </row>
    <row r="388" spans="1:3" s="59" customFormat="1" ht="15" customHeight="1">
      <c r="A388" s="417" t="s">
        <v>131</v>
      </c>
      <c r="B388" s="420"/>
      <c r="C388" s="421"/>
    </row>
    <row r="389" spans="1:3" s="59" customFormat="1" ht="15" customHeight="1">
      <c r="A389" s="417" t="s">
        <v>359</v>
      </c>
      <c r="B389" s="420"/>
      <c r="C389" s="421"/>
    </row>
    <row r="390" spans="1:3" s="59" customFormat="1" ht="15" customHeight="1">
      <c r="A390" s="410" t="s">
        <v>360</v>
      </c>
      <c r="B390" s="411">
        <f>SUM(B391:B396)</f>
        <v>22784.11</v>
      </c>
      <c r="C390" s="422"/>
    </row>
    <row r="391" spans="1:3" s="59" customFormat="1" ht="15" customHeight="1">
      <c r="A391" s="417" t="s">
        <v>361</v>
      </c>
      <c r="B391" s="420"/>
      <c r="C391" s="421"/>
    </row>
    <row r="392" spans="1:3" s="59" customFormat="1" ht="15" customHeight="1">
      <c r="A392" s="417" t="s">
        <v>362</v>
      </c>
      <c r="B392" s="420">
        <f>23984.11-1200</f>
        <v>22784.11</v>
      </c>
      <c r="C392" s="421"/>
    </row>
    <row r="393" spans="1:3" s="59" customFormat="1" ht="15" customHeight="1">
      <c r="A393" s="417" t="s">
        <v>363</v>
      </c>
      <c r="B393" s="420"/>
      <c r="C393" s="421"/>
    </row>
    <row r="394" spans="1:3" s="59" customFormat="1" ht="15" customHeight="1">
      <c r="A394" s="417" t="s">
        <v>364</v>
      </c>
      <c r="B394" s="420"/>
      <c r="C394" s="421"/>
    </row>
    <row r="395" spans="1:3" s="59" customFormat="1" ht="15" customHeight="1">
      <c r="A395" s="417" t="s">
        <v>365</v>
      </c>
      <c r="B395" s="420"/>
      <c r="C395" s="421"/>
    </row>
    <row r="396" spans="1:3" s="59" customFormat="1" ht="15" customHeight="1">
      <c r="A396" s="417" t="s">
        <v>366</v>
      </c>
      <c r="B396" s="420"/>
      <c r="C396" s="421"/>
    </row>
    <row r="397" spans="1:3" s="59" customFormat="1" ht="15" customHeight="1">
      <c r="A397" s="410" t="s">
        <v>367</v>
      </c>
      <c r="B397" s="420"/>
      <c r="C397" s="421"/>
    </row>
    <row r="398" spans="1:3" s="59" customFormat="1" ht="15" customHeight="1">
      <c r="A398" s="417" t="s">
        <v>368</v>
      </c>
      <c r="B398" s="420"/>
      <c r="C398" s="421"/>
    </row>
    <row r="399" spans="1:3" s="59" customFormat="1" ht="15" customHeight="1">
      <c r="A399" s="417" t="s">
        <v>369</v>
      </c>
      <c r="B399" s="420"/>
      <c r="C399" s="421"/>
    </row>
    <row r="400" spans="1:3" s="59" customFormat="1" ht="15" customHeight="1">
      <c r="A400" s="417" t="s">
        <v>370</v>
      </c>
      <c r="B400" s="420"/>
      <c r="C400" s="421"/>
    </row>
    <row r="401" spans="1:3" s="59" customFormat="1" ht="15" customHeight="1">
      <c r="A401" s="417" t="s">
        <v>371</v>
      </c>
      <c r="B401" s="420"/>
      <c r="C401" s="421"/>
    </row>
    <row r="402" spans="1:3" s="59" customFormat="1" ht="15" customHeight="1">
      <c r="A402" s="417" t="s">
        <v>372</v>
      </c>
      <c r="B402" s="420"/>
      <c r="C402" s="421"/>
    </row>
    <row r="403" spans="1:3" s="59" customFormat="1" ht="15" customHeight="1">
      <c r="A403" s="410" t="s">
        <v>373</v>
      </c>
      <c r="B403" s="420"/>
      <c r="C403" s="421"/>
    </row>
    <row r="404" spans="1:3" s="59" customFormat="1" ht="15" customHeight="1">
      <c r="A404" s="417" t="s">
        <v>374</v>
      </c>
      <c r="B404" s="420"/>
      <c r="C404" s="421"/>
    </row>
    <row r="405" spans="1:3" s="59" customFormat="1" ht="15" customHeight="1">
      <c r="A405" s="417" t="s">
        <v>375</v>
      </c>
      <c r="B405" s="420"/>
      <c r="C405" s="421"/>
    </row>
    <row r="406" spans="1:3" s="59" customFormat="1" ht="15" customHeight="1">
      <c r="A406" s="417" t="s">
        <v>376</v>
      </c>
      <c r="B406" s="420"/>
      <c r="C406" s="421"/>
    </row>
    <row r="407" spans="1:3" s="59" customFormat="1" ht="15" customHeight="1">
      <c r="A407" s="417" t="s">
        <v>377</v>
      </c>
      <c r="B407" s="420"/>
      <c r="C407" s="421"/>
    </row>
    <row r="408" spans="1:3" s="59" customFormat="1" ht="15" customHeight="1">
      <c r="A408" s="417" t="s">
        <v>378</v>
      </c>
      <c r="B408" s="420"/>
      <c r="C408" s="421"/>
    </row>
    <row r="409" spans="1:3" s="59" customFormat="1" ht="15" customHeight="1">
      <c r="A409" s="410" t="s">
        <v>379</v>
      </c>
      <c r="B409" s="420"/>
      <c r="C409" s="421"/>
    </row>
    <row r="410" spans="1:3" s="59" customFormat="1" ht="15" customHeight="1">
      <c r="A410" s="417" t="s">
        <v>380</v>
      </c>
      <c r="B410" s="420"/>
      <c r="C410" s="421"/>
    </row>
    <row r="411" spans="1:3" s="59" customFormat="1" ht="15" customHeight="1">
      <c r="A411" s="417" t="s">
        <v>381</v>
      </c>
      <c r="B411" s="420"/>
      <c r="C411" s="421"/>
    </row>
    <row r="412" spans="1:3" s="59" customFormat="1" ht="15" customHeight="1">
      <c r="A412" s="417" t="s">
        <v>382</v>
      </c>
      <c r="B412" s="420"/>
      <c r="C412" s="421"/>
    </row>
    <row r="413" spans="1:3" s="59" customFormat="1" ht="15" customHeight="1">
      <c r="A413" s="410" t="s">
        <v>383</v>
      </c>
      <c r="B413" s="420"/>
      <c r="C413" s="421"/>
    </row>
    <row r="414" spans="1:3" s="59" customFormat="1" ht="15" customHeight="1">
      <c r="A414" s="417" t="s">
        <v>384</v>
      </c>
      <c r="B414" s="420"/>
      <c r="C414" s="421"/>
    </row>
    <row r="415" spans="1:3" s="59" customFormat="1" ht="15" customHeight="1">
      <c r="A415" s="417" t="s">
        <v>385</v>
      </c>
      <c r="B415" s="420"/>
      <c r="C415" s="421"/>
    </row>
    <row r="416" spans="1:3" s="59" customFormat="1" ht="15" customHeight="1">
      <c r="A416" s="417" t="s">
        <v>386</v>
      </c>
      <c r="B416" s="420"/>
      <c r="C416" s="421"/>
    </row>
    <row r="417" spans="1:3" s="59" customFormat="1" ht="15" customHeight="1">
      <c r="A417" s="410" t="s">
        <v>387</v>
      </c>
      <c r="B417" s="420"/>
      <c r="C417" s="421"/>
    </row>
    <row r="418" spans="1:3" s="59" customFormat="1" ht="15" customHeight="1">
      <c r="A418" s="417" t="s">
        <v>388</v>
      </c>
      <c r="B418" s="420"/>
      <c r="C418" s="421"/>
    </row>
    <row r="419" spans="1:3" s="59" customFormat="1" ht="15" customHeight="1">
      <c r="A419" s="417" t="s">
        <v>389</v>
      </c>
      <c r="B419" s="420"/>
      <c r="C419" s="421"/>
    </row>
    <row r="420" spans="1:3" s="59" customFormat="1" ht="15" customHeight="1">
      <c r="A420" s="417" t="s">
        <v>390</v>
      </c>
      <c r="B420" s="420"/>
      <c r="C420" s="421"/>
    </row>
    <row r="421" spans="1:3" s="59" customFormat="1" ht="15" customHeight="1">
      <c r="A421" s="410" t="s">
        <v>391</v>
      </c>
      <c r="B421" s="420"/>
      <c r="C421" s="421"/>
    </row>
    <row r="422" spans="1:3" s="59" customFormat="1" ht="15" customHeight="1">
      <c r="A422" s="417" t="s">
        <v>392</v>
      </c>
      <c r="B422" s="420"/>
      <c r="C422" s="421"/>
    </row>
    <row r="423" spans="1:3" s="59" customFormat="1" ht="15" customHeight="1">
      <c r="A423" s="417" t="s">
        <v>393</v>
      </c>
      <c r="B423" s="420"/>
      <c r="C423" s="421"/>
    </row>
    <row r="424" spans="1:3" s="59" customFormat="1" ht="15" customHeight="1">
      <c r="A424" s="417" t="s">
        <v>394</v>
      </c>
      <c r="B424" s="420"/>
      <c r="C424" s="421"/>
    </row>
    <row r="425" spans="1:3" s="59" customFormat="1" ht="15" customHeight="1">
      <c r="A425" s="417" t="s">
        <v>395</v>
      </c>
      <c r="B425" s="420"/>
      <c r="C425" s="421"/>
    </row>
    <row r="426" spans="1:3" s="59" customFormat="1" ht="15" customHeight="1">
      <c r="A426" s="417" t="s">
        <v>396</v>
      </c>
      <c r="B426" s="420"/>
      <c r="C426" s="421"/>
    </row>
    <row r="427" spans="1:3" s="59" customFormat="1" ht="15" customHeight="1">
      <c r="A427" s="410" t="s">
        <v>397</v>
      </c>
      <c r="B427" s="411">
        <f>SUM(B428:B433)</f>
        <v>1200</v>
      </c>
      <c r="C427" s="422"/>
    </row>
    <row r="428" spans="1:3" s="59" customFormat="1" ht="15" customHeight="1">
      <c r="A428" s="417" t="s">
        <v>398</v>
      </c>
      <c r="B428" s="420"/>
      <c r="C428" s="421"/>
    </row>
    <row r="429" spans="1:3" s="59" customFormat="1" ht="15" customHeight="1">
      <c r="A429" s="417" t="s">
        <v>399</v>
      </c>
      <c r="B429" s="420"/>
      <c r="C429" s="421"/>
    </row>
    <row r="430" spans="1:3" s="59" customFormat="1" ht="15" customHeight="1">
      <c r="A430" s="417" t="s">
        <v>400</v>
      </c>
      <c r="B430" s="420"/>
      <c r="C430" s="421"/>
    </row>
    <row r="431" spans="1:3" s="59" customFormat="1" ht="15" customHeight="1">
      <c r="A431" s="417" t="s">
        <v>401</v>
      </c>
      <c r="B431" s="420"/>
      <c r="C431" s="421"/>
    </row>
    <row r="432" spans="1:3" s="59" customFormat="1" ht="15" customHeight="1">
      <c r="A432" s="417" t="s">
        <v>402</v>
      </c>
      <c r="B432" s="420"/>
      <c r="C432" s="421"/>
    </row>
    <row r="433" spans="1:3" s="59" customFormat="1" ht="15" customHeight="1">
      <c r="A433" s="417" t="s">
        <v>403</v>
      </c>
      <c r="B433" s="420">
        <v>1200</v>
      </c>
      <c r="C433" s="421"/>
    </row>
    <row r="434" spans="1:3" s="59" customFormat="1" ht="15" customHeight="1">
      <c r="A434" s="410" t="s">
        <v>404</v>
      </c>
      <c r="B434" s="420"/>
      <c r="C434" s="421"/>
    </row>
    <row r="435" spans="1:3" s="59" customFormat="1" ht="15" customHeight="1">
      <c r="A435" s="417" t="s">
        <v>405</v>
      </c>
      <c r="B435" s="420"/>
      <c r="C435" s="421"/>
    </row>
    <row r="436" spans="1:3" s="59" customFormat="1" ht="15" customHeight="1">
      <c r="A436" s="410" t="s">
        <v>406</v>
      </c>
      <c r="B436" s="411">
        <f>B437+B442+B451+B457+B462+B467+B472+B479+B483+B487</f>
        <v>177.05</v>
      </c>
      <c r="C436" s="422"/>
    </row>
    <row r="437" spans="1:3" s="59" customFormat="1" ht="15" customHeight="1">
      <c r="A437" s="410" t="s">
        <v>407</v>
      </c>
      <c r="B437" s="411">
        <f>SUM(B438:B441)</f>
        <v>143.05</v>
      </c>
      <c r="C437" s="422"/>
    </row>
    <row r="438" spans="1:3" s="59" customFormat="1" ht="15" customHeight="1">
      <c r="A438" s="417" t="s">
        <v>129</v>
      </c>
      <c r="B438" s="420">
        <v>96.45</v>
      </c>
      <c r="C438" s="421"/>
    </row>
    <row r="439" spans="1:3" s="59" customFormat="1" ht="15" customHeight="1">
      <c r="A439" s="417" t="s">
        <v>130</v>
      </c>
      <c r="B439" s="420">
        <v>16.6</v>
      </c>
      <c r="C439" s="421"/>
    </row>
    <row r="440" spans="1:3" s="59" customFormat="1" ht="15" customHeight="1">
      <c r="A440" s="417" t="s">
        <v>131</v>
      </c>
      <c r="B440" s="420"/>
      <c r="C440" s="421"/>
    </row>
    <row r="441" spans="1:3" s="59" customFormat="1" ht="15" customHeight="1">
      <c r="A441" s="417" t="s">
        <v>408</v>
      </c>
      <c r="B441" s="420">
        <v>30</v>
      </c>
      <c r="C441" s="421"/>
    </row>
    <row r="442" spans="1:3" s="59" customFormat="1" ht="15" customHeight="1">
      <c r="A442" s="410" t="s">
        <v>409</v>
      </c>
      <c r="B442" s="420"/>
      <c r="C442" s="421"/>
    </row>
    <row r="443" spans="1:3" s="59" customFormat="1" ht="15" customHeight="1">
      <c r="A443" s="417" t="s">
        <v>410</v>
      </c>
      <c r="B443" s="420"/>
      <c r="C443" s="421"/>
    </row>
    <row r="444" spans="1:3" s="59" customFormat="1" ht="15" customHeight="1">
      <c r="A444" s="417" t="s">
        <v>411</v>
      </c>
      <c r="B444" s="420"/>
      <c r="C444" s="421"/>
    </row>
    <row r="445" spans="1:3" s="59" customFormat="1" ht="15" customHeight="1">
      <c r="A445" s="417" t="s">
        <v>412</v>
      </c>
      <c r="B445" s="420"/>
      <c r="C445" s="421"/>
    </row>
    <row r="446" spans="1:3" s="59" customFormat="1" ht="15" customHeight="1">
      <c r="A446" s="417" t="s">
        <v>413</v>
      </c>
      <c r="B446" s="420"/>
      <c r="C446" s="421"/>
    </row>
    <row r="447" spans="1:3" s="59" customFormat="1" ht="15" customHeight="1">
      <c r="A447" s="417" t="s">
        <v>414</v>
      </c>
      <c r="B447" s="420"/>
      <c r="C447" s="421"/>
    </row>
    <row r="448" spans="1:3" s="59" customFormat="1" ht="15" customHeight="1">
      <c r="A448" s="417" t="s">
        <v>415</v>
      </c>
      <c r="B448" s="420"/>
      <c r="C448" s="421"/>
    </row>
    <row r="449" spans="1:3" s="59" customFormat="1" ht="15" customHeight="1">
      <c r="A449" s="417" t="s">
        <v>416</v>
      </c>
      <c r="B449" s="420"/>
      <c r="C449" s="421"/>
    </row>
    <row r="450" spans="1:3" s="59" customFormat="1" ht="15" customHeight="1">
      <c r="A450" s="417" t="s">
        <v>417</v>
      </c>
      <c r="B450" s="420"/>
      <c r="C450" s="421"/>
    </row>
    <row r="451" spans="1:3" s="59" customFormat="1" ht="15" customHeight="1">
      <c r="A451" s="410" t="s">
        <v>418</v>
      </c>
      <c r="B451" s="420"/>
      <c r="C451" s="421"/>
    </row>
    <row r="452" spans="1:3" s="59" customFormat="1" ht="15" customHeight="1">
      <c r="A452" s="417" t="s">
        <v>410</v>
      </c>
      <c r="B452" s="420"/>
      <c r="C452" s="421"/>
    </row>
    <row r="453" spans="1:3" s="59" customFormat="1" ht="15" customHeight="1">
      <c r="A453" s="417" t="s">
        <v>419</v>
      </c>
      <c r="B453" s="420"/>
      <c r="C453" s="421"/>
    </row>
    <row r="454" spans="1:3" s="59" customFormat="1" ht="15" customHeight="1">
      <c r="A454" s="426" t="s">
        <v>420</v>
      </c>
      <c r="B454" s="420"/>
      <c r="C454" s="421"/>
    </row>
    <row r="455" spans="1:3" s="59" customFormat="1" ht="15" customHeight="1">
      <c r="A455" s="417" t="s">
        <v>421</v>
      </c>
      <c r="B455" s="420"/>
      <c r="C455" s="421"/>
    </row>
    <row r="456" spans="1:3" s="59" customFormat="1" ht="15" customHeight="1">
      <c r="A456" s="417" t="s">
        <v>422</v>
      </c>
      <c r="B456" s="420"/>
      <c r="C456" s="421"/>
    </row>
    <row r="457" spans="1:7" s="59" customFormat="1" ht="15" customHeight="1">
      <c r="A457" s="410" t="s">
        <v>423</v>
      </c>
      <c r="B457" s="420"/>
      <c r="C457" s="421"/>
      <c r="E457" s="401"/>
      <c r="F457" s="401"/>
      <c r="G457" s="401"/>
    </row>
    <row r="458" spans="1:7" s="59" customFormat="1" ht="15" customHeight="1">
      <c r="A458" s="417" t="s">
        <v>410</v>
      </c>
      <c r="B458" s="420"/>
      <c r="C458" s="421"/>
      <c r="E458" s="401"/>
      <c r="F458" s="401"/>
      <c r="G458" s="401"/>
    </row>
    <row r="459" spans="1:7" s="59" customFormat="1" ht="15" customHeight="1">
      <c r="A459" s="417" t="s">
        <v>424</v>
      </c>
      <c r="B459" s="420"/>
      <c r="C459" s="421"/>
      <c r="E459" s="401"/>
      <c r="F459" s="401"/>
      <c r="G459" s="401"/>
    </row>
    <row r="460" spans="1:7" s="59" customFormat="1" ht="15" customHeight="1">
      <c r="A460" s="417" t="s">
        <v>425</v>
      </c>
      <c r="B460" s="420"/>
      <c r="C460" s="421"/>
      <c r="E460" s="401"/>
      <c r="F460" s="401"/>
      <c r="G460" s="401"/>
    </row>
    <row r="461" spans="1:3" s="59" customFormat="1" ht="15" customHeight="1">
      <c r="A461" s="417" t="s">
        <v>426</v>
      </c>
      <c r="B461" s="420"/>
      <c r="C461" s="421"/>
    </row>
    <row r="462" spans="1:3" s="59" customFormat="1" ht="15" customHeight="1">
      <c r="A462" s="410" t="s">
        <v>427</v>
      </c>
      <c r="B462" s="420"/>
      <c r="C462" s="421"/>
    </row>
    <row r="463" spans="1:3" s="59" customFormat="1" ht="15" customHeight="1">
      <c r="A463" s="417" t="s">
        <v>410</v>
      </c>
      <c r="B463" s="420"/>
      <c r="C463" s="421"/>
    </row>
    <row r="464" spans="1:3" s="59" customFormat="1" ht="15" customHeight="1">
      <c r="A464" s="417" t="s">
        <v>428</v>
      </c>
      <c r="B464" s="420"/>
      <c r="C464" s="421"/>
    </row>
    <row r="465" spans="1:3" s="59" customFormat="1" ht="15" customHeight="1">
      <c r="A465" s="417" t="s">
        <v>429</v>
      </c>
      <c r="B465" s="420"/>
      <c r="C465" s="421"/>
    </row>
    <row r="466" spans="1:3" s="59" customFormat="1" ht="15" customHeight="1">
      <c r="A466" s="417" t="s">
        <v>430</v>
      </c>
      <c r="B466" s="420"/>
      <c r="C466" s="421"/>
    </row>
    <row r="467" spans="1:3" s="59" customFormat="1" ht="15" customHeight="1">
      <c r="A467" s="410" t="s">
        <v>431</v>
      </c>
      <c r="B467" s="420"/>
      <c r="C467" s="421"/>
    </row>
    <row r="468" spans="1:3" s="59" customFormat="1" ht="15" customHeight="1">
      <c r="A468" s="417" t="s">
        <v>432</v>
      </c>
      <c r="B468" s="420"/>
      <c r="C468" s="421"/>
    </row>
    <row r="469" spans="1:3" s="59" customFormat="1" ht="15" customHeight="1">
      <c r="A469" s="417" t="s">
        <v>433</v>
      </c>
      <c r="B469" s="420"/>
      <c r="C469" s="421"/>
    </row>
    <row r="470" spans="1:3" s="59" customFormat="1" ht="15" customHeight="1">
      <c r="A470" s="417" t="s">
        <v>434</v>
      </c>
      <c r="B470" s="420"/>
      <c r="C470" s="421"/>
    </row>
    <row r="471" spans="1:3" s="59" customFormat="1" ht="15" customHeight="1">
      <c r="A471" s="417" t="s">
        <v>435</v>
      </c>
      <c r="B471" s="420"/>
      <c r="C471" s="421"/>
    </row>
    <row r="472" spans="1:3" s="59" customFormat="1" ht="15" customHeight="1">
      <c r="A472" s="410" t="s">
        <v>436</v>
      </c>
      <c r="B472" s="411">
        <f>SUM(B473:B478)</f>
        <v>34</v>
      </c>
      <c r="C472" s="422"/>
    </row>
    <row r="473" spans="1:3" s="59" customFormat="1" ht="15" customHeight="1">
      <c r="A473" s="417" t="s">
        <v>410</v>
      </c>
      <c r="B473" s="420"/>
      <c r="C473" s="421"/>
    </row>
    <row r="474" spans="1:3" s="59" customFormat="1" ht="15" customHeight="1">
      <c r="A474" s="417" t="s">
        <v>437</v>
      </c>
      <c r="B474" s="420">
        <v>34</v>
      </c>
      <c r="C474" s="421"/>
    </row>
    <row r="475" spans="1:3" s="59" customFormat="1" ht="15" customHeight="1">
      <c r="A475" s="417" t="s">
        <v>438</v>
      </c>
      <c r="B475" s="420"/>
      <c r="C475" s="421"/>
    </row>
    <row r="476" spans="1:3" s="59" customFormat="1" ht="15" customHeight="1">
      <c r="A476" s="417" t="s">
        <v>439</v>
      </c>
      <c r="B476" s="420"/>
      <c r="C476" s="421"/>
    </row>
    <row r="477" spans="1:3" s="59" customFormat="1" ht="15" customHeight="1">
      <c r="A477" s="417" t="s">
        <v>440</v>
      </c>
      <c r="B477" s="420"/>
      <c r="C477" s="421"/>
    </row>
    <row r="478" spans="1:3" s="59" customFormat="1" ht="15" customHeight="1">
      <c r="A478" s="417" t="s">
        <v>441</v>
      </c>
      <c r="B478" s="420"/>
      <c r="C478" s="421"/>
    </row>
    <row r="479" spans="1:3" s="59" customFormat="1" ht="15" customHeight="1">
      <c r="A479" s="410" t="s">
        <v>442</v>
      </c>
      <c r="B479" s="420"/>
      <c r="C479" s="421"/>
    </row>
    <row r="480" spans="1:3" s="59" customFormat="1" ht="15" customHeight="1">
      <c r="A480" s="417" t="s">
        <v>443</v>
      </c>
      <c r="B480" s="420"/>
      <c r="C480" s="421"/>
    </row>
    <row r="481" spans="1:3" s="59" customFormat="1" ht="15" customHeight="1">
      <c r="A481" s="417" t="s">
        <v>444</v>
      </c>
      <c r="B481" s="420"/>
      <c r="C481" s="421"/>
    </row>
    <row r="482" spans="1:3" s="59" customFormat="1" ht="15" customHeight="1">
      <c r="A482" s="417" t="s">
        <v>445</v>
      </c>
      <c r="B482" s="420"/>
      <c r="C482" s="421"/>
    </row>
    <row r="483" spans="1:3" s="59" customFormat="1" ht="15" customHeight="1">
      <c r="A483" s="410" t="s">
        <v>446</v>
      </c>
      <c r="B483" s="420"/>
      <c r="C483" s="421"/>
    </row>
    <row r="484" spans="1:3" s="59" customFormat="1" ht="15" customHeight="1">
      <c r="A484" s="417" t="s">
        <v>447</v>
      </c>
      <c r="B484" s="420"/>
      <c r="C484" s="421"/>
    </row>
    <row r="485" spans="1:3" s="59" customFormat="1" ht="15" customHeight="1">
      <c r="A485" s="417" t="s">
        <v>448</v>
      </c>
      <c r="B485" s="420"/>
      <c r="C485" s="421"/>
    </row>
    <row r="486" spans="1:3" s="59" customFormat="1" ht="15" customHeight="1">
      <c r="A486" s="417" t="s">
        <v>449</v>
      </c>
      <c r="B486" s="420"/>
      <c r="C486" s="421"/>
    </row>
    <row r="487" spans="1:3" s="59" customFormat="1" ht="15" customHeight="1">
      <c r="A487" s="410" t="s">
        <v>450</v>
      </c>
      <c r="B487" s="420"/>
      <c r="C487" s="421"/>
    </row>
    <row r="488" spans="1:3" s="59" customFormat="1" ht="15" customHeight="1">
      <c r="A488" s="417" t="s">
        <v>451</v>
      </c>
      <c r="B488" s="420"/>
      <c r="C488" s="421"/>
    </row>
    <row r="489" spans="1:3" s="59" customFormat="1" ht="15" customHeight="1">
      <c r="A489" s="417" t="s">
        <v>452</v>
      </c>
      <c r="B489" s="420"/>
      <c r="C489" s="421"/>
    </row>
    <row r="490" spans="1:3" s="59" customFormat="1" ht="15" customHeight="1">
      <c r="A490" s="417" t="s">
        <v>453</v>
      </c>
      <c r="B490" s="420"/>
      <c r="C490" s="421"/>
    </row>
    <row r="491" spans="1:3" s="59" customFormat="1" ht="15" customHeight="1">
      <c r="A491" s="417" t="s">
        <v>454</v>
      </c>
      <c r="B491" s="420"/>
      <c r="C491" s="421"/>
    </row>
    <row r="492" spans="1:3" s="59" customFormat="1" ht="15" customHeight="1">
      <c r="A492" s="410" t="s">
        <v>455</v>
      </c>
      <c r="B492" s="411">
        <f>B493+B509+B517+B528+B537+B545</f>
        <v>577.3199999999999</v>
      </c>
      <c r="C492" s="422"/>
    </row>
    <row r="493" spans="1:3" s="59" customFormat="1" ht="15" customHeight="1">
      <c r="A493" s="410" t="s">
        <v>456</v>
      </c>
      <c r="B493" s="411">
        <f>SUM(B494:B508)</f>
        <v>378.73999999999995</v>
      </c>
      <c r="C493" s="422"/>
    </row>
    <row r="494" spans="1:3" s="59" customFormat="1" ht="15" customHeight="1">
      <c r="A494" s="417" t="s">
        <v>129</v>
      </c>
      <c r="B494" s="420">
        <v>148.54</v>
      </c>
      <c r="C494" s="421"/>
    </row>
    <row r="495" spans="1:3" s="59" customFormat="1" ht="15" customHeight="1">
      <c r="A495" s="417" t="s">
        <v>130</v>
      </c>
      <c r="B495" s="420">
        <v>2.7</v>
      </c>
      <c r="C495" s="421"/>
    </row>
    <row r="496" spans="1:3" s="59" customFormat="1" ht="15" customHeight="1">
      <c r="A496" s="417" t="s">
        <v>131</v>
      </c>
      <c r="B496" s="420"/>
      <c r="C496" s="421"/>
    </row>
    <row r="497" spans="1:3" s="59" customFormat="1" ht="15" customHeight="1">
      <c r="A497" s="417" t="s">
        <v>457</v>
      </c>
      <c r="B497" s="420">
        <v>1.1</v>
      </c>
      <c r="C497" s="421"/>
    </row>
    <row r="498" spans="1:3" s="59" customFormat="1" ht="15" customHeight="1">
      <c r="A498" s="417" t="s">
        <v>458</v>
      </c>
      <c r="B498" s="420"/>
      <c r="C498" s="421"/>
    </row>
    <row r="499" spans="1:3" s="59" customFormat="1" ht="15" customHeight="1">
      <c r="A499" s="417" t="s">
        <v>459</v>
      </c>
      <c r="B499" s="420"/>
      <c r="C499" s="421"/>
    </row>
    <row r="500" spans="1:3" s="59" customFormat="1" ht="15" customHeight="1">
      <c r="A500" s="417" t="s">
        <v>460</v>
      </c>
      <c r="B500" s="420"/>
      <c r="C500" s="421"/>
    </row>
    <row r="501" spans="1:3" s="59" customFormat="1" ht="15" customHeight="1">
      <c r="A501" s="417" t="s">
        <v>461</v>
      </c>
      <c r="B501" s="420">
        <v>3.7</v>
      </c>
      <c r="C501" s="421"/>
    </row>
    <row r="502" spans="1:3" s="59" customFormat="1" ht="15" customHeight="1">
      <c r="A502" s="417" t="s">
        <v>462</v>
      </c>
      <c r="B502" s="420">
        <v>3.7</v>
      </c>
      <c r="C502" s="421"/>
    </row>
    <row r="503" spans="1:3" s="59" customFormat="1" ht="15" customHeight="1">
      <c r="A503" s="417" t="s">
        <v>463</v>
      </c>
      <c r="B503" s="420">
        <v>50</v>
      </c>
      <c r="C503" s="421"/>
    </row>
    <row r="504" spans="1:3" s="59" customFormat="1" ht="15" customHeight="1">
      <c r="A504" s="417" t="s">
        <v>464</v>
      </c>
      <c r="B504" s="420"/>
      <c r="C504" s="421"/>
    </row>
    <row r="505" spans="1:3" s="59" customFormat="1" ht="15" customHeight="1">
      <c r="A505" s="417" t="s">
        <v>465</v>
      </c>
      <c r="B505" s="420"/>
      <c r="C505" s="421"/>
    </row>
    <row r="506" spans="1:3" s="59" customFormat="1" ht="15" customHeight="1">
      <c r="A506" s="417" t="s">
        <v>466</v>
      </c>
      <c r="B506" s="420"/>
      <c r="C506" s="421"/>
    </row>
    <row r="507" spans="1:3" s="59" customFormat="1" ht="15" customHeight="1">
      <c r="A507" s="417" t="s">
        <v>467</v>
      </c>
      <c r="B507" s="420"/>
      <c r="C507" s="421"/>
    </row>
    <row r="508" spans="1:3" s="59" customFormat="1" ht="15" customHeight="1">
      <c r="A508" s="417" t="s">
        <v>468</v>
      </c>
      <c r="B508" s="420">
        <f>84+85</f>
        <v>169</v>
      </c>
      <c r="C508" s="421"/>
    </row>
    <row r="509" spans="1:3" s="59" customFormat="1" ht="15" customHeight="1">
      <c r="A509" s="410" t="s">
        <v>469</v>
      </c>
      <c r="B509" s="411">
        <f>SUM(B510:B516)</f>
        <v>87.37</v>
      </c>
      <c r="C509" s="422"/>
    </row>
    <row r="510" spans="1:3" s="59" customFormat="1" ht="15" customHeight="1">
      <c r="A510" s="417" t="s">
        <v>129</v>
      </c>
      <c r="B510" s="420">
        <v>35.67</v>
      </c>
      <c r="C510" s="421"/>
    </row>
    <row r="511" spans="1:3" s="59" customFormat="1" ht="15" customHeight="1">
      <c r="A511" s="417" t="s">
        <v>130</v>
      </c>
      <c r="B511" s="420">
        <v>48</v>
      </c>
      <c r="C511" s="421"/>
    </row>
    <row r="512" spans="1:3" s="59" customFormat="1" ht="15" customHeight="1">
      <c r="A512" s="417" t="s">
        <v>131</v>
      </c>
      <c r="B512" s="420"/>
      <c r="C512" s="421"/>
    </row>
    <row r="513" spans="1:3" s="59" customFormat="1" ht="15" customHeight="1">
      <c r="A513" s="417" t="s">
        <v>470</v>
      </c>
      <c r="B513" s="420">
        <v>3.7</v>
      </c>
      <c r="C513" s="421"/>
    </row>
    <row r="514" spans="1:3" s="59" customFormat="1" ht="15" customHeight="1">
      <c r="A514" s="417" t="s">
        <v>471</v>
      </c>
      <c r="B514" s="420"/>
      <c r="C514" s="421"/>
    </row>
    <row r="515" spans="1:3" s="59" customFormat="1" ht="15" customHeight="1">
      <c r="A515" s="417" t="s">
        <v>472</v>
      </c>
      <c r="B515" s="420"/>
      <c r="C515" s="421"/>
    </row>
    <row r="516" spans="1:3" s="59" customFormat="1" ht="15" customHeight="1">
      <c r="A516" s="417" t="s">
        <v>473</v>
      </c>
      <c r="B516" s="420"/>
      <c r="C516" s="421"/>
    </row>
    <row r="517" spans="1:3" s="59" customFormat="1" ht="15" customHeight="1">
      <c r="A517" s="410" t="s">
        <v>474</v>
      </c>
      <c r="B517" s="420"/>
      <c r="C517" s="421"/>
    </row>
    <row r="518" spans="1:3" s="59" customFormat="1" ht="15" customHeight="1">
      <c r="A518" s="417" t="s">
        <v>129</v>
      </c>
      <c r="B518" s="420"/>
      <c r="C518" s="421"/>
    </row>
    <row r="519" spans="1:3" s="59" customFormat="1" ht="15" customHeight="1">
      <c r="A519" s="417" t="s">
        <v>130</v>
      </c>
      <c r="B519" s="420"/>
      <c r="C519" s="421"/>
    </row>
    <row r="520" spans="1:3" s="59" customFormat="1" ht="15" customHeight="1">
      <c r="A520" s="417" t="s">
        <v>131</v>
      </c>
      <c r="B520" s="420"/>
      <c r="C520" s="421"/>
    </row>
    <row r="521" spans="1:3" s="59" customFormat="1" ht="15" customHeight="1">
      <c r="A521" s="417" t="s">
        <v>475</v>
      </c>
      <c r="B521" s="420"/>
      <c r="C521" s="421"/>
    </row>
    <row r="522" spans="1:3" s="59" customFormat="1" ht="15" customHeight="1">
      <c r="A522" s="417" t="s">
        <v>476</v>
      </c>
      <c r="B522" s="420"/>
      <c r="C522" s="421"/>
    </row>
    <row r="523" spans="1:3" s="59" customFormat="1" ht="15" customHeight="1">
      <c r="A523" s="417" t="s">
        <v>477</v>
      </c>
      <c r="B523" s="420"/>
      <c r="C523" s="421"/>
    </row>
    <row r="524" spans="1:3" s="59" customFormat="1" ht="15" customHeight="1">
      <c r="A524" s="417" t="s">
        <v>478</v>
      </c>
      <c r="B524" s="420"/>
      <c r="C524" s="421"/>
    </row>
    <row r="525" spans="1:3" s="59" customFormat="1" ht="15" customHeight="1">
      <c r="A525" s="417" t="s">
        <v>479</v>
      </c>
      <c r="B525" s="420"/>
      <c r="C525" s="421"/>
    </row>
    <row r="526" spans="1:3" s="59" customFormat="1" ht="15" customHeight="1">
      <c r="A526" s="417" t="s">
        <v>480</v>
      </c>
      <c r="B526" s="420"/>
      <c r="C526" s="421"/>
    </row>
    <row r="527" spans="1:3" s="59" customFormat="1" ht="15" customHeight="1">
      <c r="A527" s="417" t="s">
        <v>481</v>
      </c>
      <c r="B527" s="420"/>
      <c r="C527" s="421"/>
    </row>
    <row r="528" spans="1:3" s="59" customFormat="1" ht="15" customHeight="1">
      <c r="A528" s="410" t="s">
        <v>482</v>
      </c>
      <c r="B528" s="420"/>
      <c r="C528" s="421"/>
    </row>
    <row r="529" spans="1:3" s="59" customFormat="1" ht="15" customHeight="1">
      <c r="A529" s="417" t="s">
        <v>129</v>
      </c>
      <c r="B529" s="420"/>
      <c r="C529" s="421"/>
    </row>
    <row r="530" spans="1:3" s="59" customFormat="1" ht="15" customHeight="1">
      <c r="A530" s="417" t="s">
        <v>130</v>
      </c>
      <c r="B530" s="420"/>
      <c r="C530" s="421"/>
    </row>
    <row r="531" spans="1:3" s="59" customFormat="1" ht="15" customHeight="1">
      <c r="A531" s="417" t="s">
        <v>131</v>
      </c>
      <c r="B531" s="420"/>
      <c r="C531" s="421"/>
    </row>
    <row r="532" spans="1:3" s="59" customFormat="1" ht="15" customHeight="1">
      <c r="A532" s="417" t="s">
        <v>483</v>
      </c>
      <c r="B532" s="420"/>
      <c r="C532" s="421"/>
    </row>
    <row r="533" spans="1:3" s="59" customFormat="1" ht="15" customHeight="1">
      <c r="A533" s="417" t="s">
        <v>484</v>
      </c>
      <c r="B533" s="420"/>
      <c r="C533" s="421"/>
    </row>
    <row r="534" spans="1:3" s="59" customFormat="1" ht="15" customHeight="1">
      <c r="A534" s="417" t="s">
        <v>485</v>
      </c>
      <c r="B534" s="420"/>
      <c r="C534" s="421"/>
    </row>
    <row r="535" spans="1:3" s="59" customFormat="1" ht="15" customHeight="1">
      <c r="A535" s="417" t="s">
        <v>486</v>
      </c>
      <c r="B535" s="420"/>
      <c r="C535" s="421"/>
    </row>
    <row r="536" spans="1:3" s="59" customFormat="1" ht="15" customHeight="1">
      <c r="A536" s="417" t="s">
        <v>487</v>
      </c>
      <c r="B536" s="420"/>
      <c r="C536" s="421"/>
    </row>
    <row r="537" spans="1:3" s="59" customFormat="1" ht="15" customHeight="1">
      <c r="A537" s="410" t="s">
        <v>488</v>
      </c>
      <c r="B537" s="420"/>
      <c r="C537" s="421"/>
    </row>
    <row r="538" spans="1:3" s="59" customFormat="1" ht="15" customHeight="1">
      <c r="A538" s="417" t="s">
        <v>129</v>
      </c>
      <c r="B538" s="420"/>
      <c r="C538" s="421"/>
    </row>
    <row r="539" spans="1:3" s="59" customFormat="1" ht="15" customHeight="1">
      <c r="A539" s="417" t="s">
        <v>130</v>
      </c>
      <c r="B539" s="420"/>
      <c r="C539" s="421"/>
    </row>
    <row r="540" spans="1:3" s="59" customFormat="1" ht="15" customHeight="1">
      <c r="A540" s="417" t="s">
        <v>131</v>
      </c>
      <c r="B540" s="420"/>
      <c r="C540" s="421"/>
    </row>
    <row r="541" spans="1:3" s="59" customFormat="1" ht="15" customHeight="1">
      <c r="A541" s="417" t="s">
        <v>489</v>
      </c>
      <c r="B541" s="420"/>
      <c r="C541" s="421"/>
    </row>
    <row r="542" spans="1:3" s="59" customFormat="1" ht="15" customHeight="1">
      <c r="A542" s="417" t="s">
        <v>490</v>
      </c>
      <c r="B542" s="420"/>
      <c r="C542" s="421"/>
    </row>
    <row r="543" spans="1:3" s="59" customFormat="1" ht="15" customHeight="1">
      <c r="A543" s="417" t="s">
        <v>491</v>
      </c>
      <c r="B543" s="420"/>
      <c r="C543" s="421"/>
    </row>
    <row r="544" spans="1:3" s="59" customFormat="1" ht="15" customHeight="1">
      <c r="A544" s="417" t="s">
        <v>492</v>
      </c>
      <c r="B544" s="420"/>
      <c r="C544" s="421"/>
    </row>
    <row r="545" spans="1:3" s="59" customFormat="1" ht="15" customHeight="1">
      <c r="A545" s="427" t="s">
        <v>493</v>
      </c>
      <c r="B545" s="411">
        <f>SUM(B546:B548)</f>
        <v>111.21</v>
      </c>
      <c r="C545" s="422"/>
    </row>
    <row r="546" spans="1:3" s="59" customFormat="1" ht="15" customHeight="1">
      <c r="A546" s="417" t="s">
        <v>494</v>
      </c>
      <c r="B546" s="420"/>
      <c r="C546" s="421"/>
    </row>
    <row r="547" spans="1:3" s="59" customFormat="1" ht="15" customHeight="1">
      <c r="A547" s="417" t="s">
        <v>495</v>
      </c>
      <c r="B547" s="420"/>
      <c r="C547" s="421"/>
    </row>
    <row r="548" spans="1:3" s="59" customFormat="1" ht="15" customHeight="1">
      <c r="A548" s="417" t="s">
        <v>496</v>
      </c>
      <c r="B548" s="420">
        <v>111.21</v>
      </c>
      <c r="C548" s="421"/>
    </row>
    <row r="549" spans="1:3" s="59" customFormat="1" ht="15" customHeight="1">
      <c r="A549" s="410" t="s">
        <v>497</v>
      </c>
      <c r="B549" s="411">
        <f>B550+B569+B577+B579+B588+B592+B602+B610+B617+B625+B634+B639+B642+B645+B648+B651+B654+B658+B662+B670+B673</f>
        <v>25516.04</v>
      </c>
      <c r="C549" s="422"/>
    </row>
    <row r="550" spans="1:3" s="59" customFormat="1" ht="15" customHeight="1">
      <c r="A550" s="410" t="s">
        <v>498</v>
      </c>
      <c r="B550" s="411">
        <f>SUM(B551:B568)</f>
        <v>983.06</v>
      </c>
      <c r="C550" s="422"/>
    </row>
    <row r="551" spans="1:3" s="59" customFormat="1" ht="15" customHeight="1">
      <c r="A551" s="417" t="s">
        <v>129</v>
      </c>
      <c r="B551" s="420">
        <v>194.48</v>
      </c>
      <c r="C551" s="421"/>
    </row>
    <row r="552" spans="1:3" s="59" customFormat="1" ht="15" customHeight="1">
      <c r="A552" s="417" t="s">
        <v>130</v>
      </c>
      <c r="B552" s="420"/>
      <c r="C552" s="421"/>
    </row>
    <row r="553" spans="1:3" s="59" customFormat="1" ht="15" customHeight="1">
      <c r="A553" s="417" t="s">
        <v>131</v>
      </c>
      <c r="B553" s="420"/>
      <c r="C553" s="421"/>
    </row>
    <row r="554" spans="1:3" s="59" customFormat="1" ht="15" customHeight="1">
      <c r="A554" s="417" t="s">
        <v>499</v>
      </c>
      <c r="B554" s="420">
        <v>8.53</v>
      </c>
      <c r="C554" s="421"/>
    </row>
    <row r="555" spans="1:3" s="59" customFormat="1" ht="15" customHeight="1">
      <c r="A555" s="417" t="s">
        <v>500</v>
      </c>
      <c r="B555" s="420">
        <v>17.65</v>
      </c>
      <c r="C555" s="421"/>
    </row>
    <row r="556" spans="1:3" s="59" customFormat="1" ht="15" customHeight="1">
      <c r="A556" s="417" t="s">
        <v>501</v>
      </c>
      <c r="B556" s="420">
        <v>7.24</v>
      </c>
      <c r="C556" s="421"/>
    </row>
    <row r="557" spans="1:3" s="59" customFormat="1" ht="15" customHeight="1">
      <c r="A557" s="417" t="s">
        <v>502</v>
      </c>
      <c r="B557" s="420"/>
      <c r="C557" s="421"/>
    </row>
    <row r="558" spans="1:3" s="59" customFormat="1" ht="15" customHeight="1">
      <c r="A558" s="417" t="s">
        <v>170</v>
      </c>
      <c r="B558" s="420"/>
      <c r="C558" s="421"/>
    </row>
    <row r="559" spans="1:3" s="59" customFormat="1" ht="15" customHeight="1">
      <c r="A559" s="417" t="s">
        <v>503</v>
      </c>
      <c r="B559" s="420">
        <v>155.16</v>
      </c>
      <c r="C559" s="421"/>
    </row>
    <row r="560" spans="1:3" s="59" customFormat="1" ht="15" customHeight="1">
      <c r="A560" s="417" t="s">
        <v>504</v>
      </c>
      <c r="B560" s="420"/>
      <c r="C560" s="421"/>
    </row>
    <row r="561" spans="1:3" s="59" customFormat="1" ht="15" customHeight="1">
      <c r="A561" s="417" t="s">
        <v>505</v>
      </c>
      <c r="B561" s="420"/>
      <c r="C561" s="421"/>
    </row>
    <row r="562" spans="1:3" s="59" customFormat="1" ht="15" customHeight="1">
      <c r="A562" s="417" t="s">
        <v>506</v>
      </c>
      <c r="B562" s="420"/>
      <c r="C562" s="421"/>
    </row>
    <row r="563" spans="1:3" s="59" customFormat="1" ht="15" customHeight="1">
      <c r="A563" s="417" t="s">
        <v>507</v>
      </c>
      <c r="B563" s="420">
        <v>0</v>
      </c>
      <c r="C563" s="421"/>
    </row>
    <row r="564" spans="1:3" s="59" customFormat="1" ht="15" customHeight="1">
      <c r="A564" s="417" t="s">
        <v>508</v>
      </c>
      <c r="B564" s="420">
        <v>0</v>
      </c>
      <c r="C564" s="421"/>
    </row>
    <row r="565" spans="1:3" s="59" customFormat="1" ht="15" customHeight="1">
      <c r="A565" s="417" t="s">
        <v>509</v>
      </c>
      <c r="B565" s="420">
        <v>0</v>
      </c>
      <c r="C565" s="421"/>
    </row>
    <row r="566" spans="1:3" s="59" customFormat="1" ht="15" customHeight="1">
      <c r="A566" s="417" t="s">
        <v>510</v>
      </c>
      <c r="B566" s="420">
        <v>600</v>
      </c>
      <c r="C566" s="421"/>
    </row>
    <row r="567" spans="1:3" s="59" customFormat="1" ht="15" customHeight="1">
      <c r="A567" s="417" t="s">
        <v>138</v>
      </c>
      <c r="B567" s="420"/>
      <c r="C567" s="421"/>
    </row>
    <row r="568" spans="1:6" s="59" customFormat="1" ht="15" customHeight="1">
      <c r="A568" s="417" t="s">
        <v>511</v>
      </c>
      <c r="B568" s="420"/>
      <c r="C568" s="421"/>
      <c r="D568" s="401"/>
      <c r="E568" s="401"/>
      <c r="F568" s="401"/>
    </row>
    <row r="569" spans="1:6" s="59" customFormat="1" ht="15" customHeight="1">
      <c r="A569" s="410" t="s">
        <v>512</v>
      </c>
      <c r="B569" s="411">
        <f>SUM(B570:B576)</f>
        <v>2319.9300000000003</v>
      </c>
      <c r="C569" s="422"/>
      <c r="D569" s="401"/>
      <c r="E569" s="401"/>
      <c r="F569" s="401"/>
    </row>
    <row r="570" spans="1:3" s="59" customFormat="1" ht="15" customHeight="1">
      <c r="A570" s="417" t="s">
        <v>129</v>
      </c>
      <c r="B570" s="420">
        <v>149.53</v>
      </c>
      <c r="C570" s="421"/>
    </row>
    <row r="571" spans="1:3" s="59" customFormat="1" ht="15" customHeight="1">
      <c r="A571" s="417" t="s">
        <v>130</v>
      </c>
      <c r="B571" s="420"/>
      <c r="C571" s="421"/>
    </row>
    <row r="572" spans="1:3" s="59" customFormat="1" ht="15" customHeight="1">
      <c r="A572" s="417" t="s">
        <v>131</v>
      </c>
      <c r="B572" s="420"/>
      <c r="C572" s="421"/>
    </row>
    <row r="573" spans="1:3" s="59" customFormat="1" ht="15" customHeight="1">
      <c r="A573" s="417" t="s">
        <v>513</v>
      </c>
      <c r="B573" s="420"/>
      <c r="C573" s="421"/>
    </row>
    <row r="574" spans="1:3" s="59" customFormat="1" ht="15" customHeight="1">
      <c r="A574" s="417" t="s">
        <v>514</v>
      </c>
      <c r="B574" s="420"/>
      <c r="C574" s="421"/>
    </row>
    <row r="575" spans="1:3" s="59" customFormat="1" ht="15" customHeight="1">
      <c r="A575" s="417" t="s">
        <v>515</v>
      </c>
      <c r="B575" s="420">
        <v>2104.8</v>
      </c>
      <c r="C575" s="421"/>
    </row>
    <row r="576" spans="1:3" s="59" customFormat="1" ht="15" customHeight="1">
      <c r="A576" s="417" t="s">
        <v>516</v>
      </c>
      <c r="B576" s="420">
        <v>65.6</v>
      </c>
      <c r="C576" s="421"/>
    </row>
    <row r="577" spans="1:3" s="59" customFormat="1" ht="15" customHeight="1">
      <c r="A577" s="410" t="s">
        <v>517</v>
      </c>
      <c r="B577" s="420"/>
      <c r="C577" s="421"/>
    </row>
    <row r="578" spans="1:3" s="59" customFormat="1" ht="15" customHeight="1">
      <c r="A578" s="417" t="s">
        <v>518</v>
      </c>
      <c r="B578" s="420"/>
      <c r="C578" s="421"/>
    </row>
    <row r="579" spans="1:3" s="59" customFormat="1" ht="15" customHeight="1">
      <c r="A579" s="410" t="s">
        <v>519</v>
      </c>
      <c r="B579" s="411">
        <f>SUM(B580:B587)</f>
        <v>10134.050000000001</v>
      </c>
      <c r="C579" s="422"/>
    </row>
    <row r="580" spans="1:3" s="59" customFormat="1" ht="15" customHeight="1">
      <c r="A580" s="417" t="s">
        <v>520</v>
      </c>
      <c r="B580" s="420">
        <v>2042</v>
      </c>
      <c r="C580" s="421"/>
    </row>
    <row r="581" spans="1:3" s="59" customFormat="1" ht="15" customHeight="1">
      <c r="A581" s="417" t="s">
        <v>521</v>
      </c>
      <c r="B581" s="420"/>
      <c r="C581" s="421"/>
    </row>
    <row r="582" spans="1:3" s="59" customFormat="1" ht="15" customHeight="1">
      <c r="A582" s="417" t="s">
        <v>522</v>
      </c>
      <c r="B582" s="420"/>
      <c r="C582" s="421"/>
    </row>
    <row r="583" spans="1:3" s="59" customFormat="1" ht="15" customHeight="1">
      <c r="A583" s="417" t="s">
        <v>523</v>
      </c>
      <c r="B583" s="420">
        <v>7055.38</v>
      </c>
      <c r="C583" s="421"/>
    </row>
    <row r="584" spans="1:3" s="59" customFormat="1" ht="15" customHeight="1">
      <c r="A584" s="417" t="s">
        <v>524</v>
      </c>
      <c r="B584" s="420"/>
      <c r="C584" s="421"/>
    </row>
    <row r="585" spans="1:3" s="59" customFormat="1" ht="15" customHeight="1">
      <c r="A585" s="417" t="s">
        <v>525</v>
      </c>
      <c r="B585" s="420"/>
      <c r="C585" s="421"/>
    </row>
    <row r="586" spans="1:3" s="59" customFormat="1" ht="15" customHeight="1">
      <c r="A586" s="417" t="s">
        <v>526</v>
      </c>
      <c r="B586" s="420">
        <v>1036.67</v>
      </c>
      <c r="C586" s="421"/>
    </row>
    <row r="587" spans="1:3" s="59" customFormat="1" ht="15" customHeight="1">
      <c r="A587" s="417" t="s">
        <v>527</v>
      </c>
      <c r="B587" s="420"/>
      <c r="C587" s="421"/>
    </row>
    <row r="588" spans="1:3" s="59" customFormat="1" ht="15" customHeight="1">
      <c r="A588" s="410" t="s">
        <v>528</v>
      </c>
      <c r="B588" s="420"/>
      <c r="C588" s="421"/>
    </row>
    <row r="589" spans="1:3" s="59" customFormat="1" ht="15" customHeight="1">
      <c r="A589" s="417" t="s">
        <v>529</v>
      </c>
      <c r="B589" s="420"/>
      <c r="C589" s="421"/>
    </row>
    <row r="590" spans="1:3" s="59" customFormat="1" ht="15" customHeight="1">
      <c r="A590" s="417" t="s">
        <v>530</v>
      </c>
      <c r="B590" s="420"/>
      <c r="C590" s="421"/>
    </row>
    <row r="591" spans="1:3" s="59" customFormat="1" ht="15" customHeight="1">
      <c r="A591" s="417" t="s">
        <v>531</v>
      </c>
      <c r="B591" s="420"/>
      <c r="C591" s="421"/>
    </row>
    <row r="592" spans="1:3" s="59" customFormat="1" ht="15" customHeight="1">
      <c r="A592" s="410" t="s">
        <v>532</v>
      </c>
      <c r="B592" s="420"/>
      <c r="C592" s="421"/>
    </row>
    <row r="593" spans="1:3" s="59" customFormat="1" ht="15" customHeight="1">
      <c r="A593" s="417" t="s">
        <v>533</v>
      </c>
      <c r="B593" s="420"/>
      <c r="C593" s="421"/>
    </row>
    <row r="594" spans="1:3" s="59" customFormat="1" ht="15" customHeight="1">
      <c r="A594" s="417" t="s">
        <v>534</v>
      </c>
      <c r="B594" s="420"/>
      <c r="C594" s="421"/>
    </row>
    <row r="595" spans="1:3" s="59" customFormat="1" ht="15" customHeight="1">
      <c r="A595" s="417" t="s">
        <v>535</v>
      </c>
      <c r="B595" s="420"/>
      <c r="C595" s="421"/>
    </row>
    <row r="596" spans="1:3" s="59" customFormat="1" ht="15" customHeight="1">
      <c r="A596" s="417" t="s">
        <v>536</v>
      </c>
      <c r="B596" s="420"/>
      <c r="C596" s="421"/>
    </row>
    <row r="597" spans="1:3" s="59" customFormat="1" ht="15" customHeight="1">
      <c r="A597" s="417" t="s">
        <v>537</v>
      </c>
      <c r="B597" s="420"/>
      <c r="C597" s="421"/>
    </row>
    <row r="598" spans="1:3" s="59" customFormat="1" ht="15" customHeight="1">
      <c r="A598" s="417" t="s">
        <v>538</v>
      </c>
      <c r="B598" s="420"/>
      <c r="C598" s="421"/>
    </row>
    <row r="599" spans="1:3" s="59" customFormat="1" ht="15" customHeight="1">
      <c r="A599" s="417" t="s">
        <v>539</v>
      </c>
      <c r="B599" s="420"/>
      <c r="C599" s="421"/>
    </row>
    <row r="600" spans="1:3" s="59" customFormat="1" ht="15" customHeight="1">
      <c r="A600" s="417" t="s">
        <v>540</v>
      </c>
      <c r="B600" s="420"/>
      <c r="C600" s="421"/>
    </row>
    <row r="601" spans="1:3" s="59" customFormat="1" ht="15" customHeight="1">
      <c r="A601" s="417" t="s">
        <v>541</v>
      </c>
      <c r="B601" s="420"/>
      <c r="C601" s="421"/>
    </row>
    <row r="602" spans="1:3" s="59" customFormat="1" ht="15" customHeight="1">
      <c r="A602" s="410" t="s">
        <v>542</v>
      </c>
      <c r="B602" s="411">
        <f>SUM(B603:B609)</f>
        <v>3089.4</v>
      </c>
      <c r="C602" s="422"/>
    </row>
    <row r="603" spans="1:3" s="59" customFormat="1" ht="15" customHeight="1">
      <c r="A603" s="417" t="s">
        <v>543</v>
      </c>
      <c r="B603" s="420">
        <v>600</v>
      </c>
      <c r="C603" s="421"/>
    </row>
    <row r="604" spans="1:3" s="59" customFormat="1" ht="15" customHeight="1">
      <c r="A604" s="417" t="s">
        <v>544</v>
      </c>
      <c r="B604" s="420"/>
      <c r="C604" s="421"/>
    </row>
    <row r="605" spans="1:3" s="59" customFormat="1" ht="15" customHeight="1">
      <c r="A605" s="417" t="s">
        <v>545</v>
      </c>
      <c r="B605" s="420"/>
      <c r="C605" s="421"/>
    </row>
    <row r="606" spans="1:3" s="59" customFormat="1" ht="15" customHeight="1">
      <c r="A606" s="417" t="s">
        <v>546</v>
      </c>
      <c r="B606" s="420"/>
      <c r="C606" s="421"/>
    </row>
    <row r="607" spans="1:3" s="59" customFormat="1" ht="15" customHeight="1">
      <c r="A607" s="417" t="s">
        <v>547</v>
      </c>
      <c r="B607" s="420">
        <v>246.4</v>
      </c>
      <c r="C607" s="421"/>
    </row>
    <row r="608" spans="1:3" s="59" customFormat="1" ht="15" customHeight="1">
      <c r="A608" s="417" t="s">
        <v>548</v>
      </c>
      <c r="B608" s="420"/>
      <c r="C608" s="421"/>
    </row>
    <row r="609" spans="1:3" s="59" customFormat="1" ht="15" customHeight="1">
      <c r="A609" s="417" t="s">
        <v>549</v>
      </c>
      <c r="B609" s="420">
        <f>148+2095</f>
        <v>2243</v>
      </c>
      <c r="C609" s="421"/>
    </row>
    <row r="610" spans="1:3" s="59" customFormat="1" ht="15" customHeight="1">
      <c r="A610" s="410" t="s">
        <v>550</v>
      </c>
      <c r="B610" s="411">
        <f>SUM(B611:B616)</f>
        <v>152</v>
      </c>
      <c r="C610" s="422"/>
    </row>
    <row r="611" spans="1:3" s="59" customFormat="1" ht="15" customHeight="1">
      <c r="A611" s="417" t="s">
        <v>551</v>
      </c>
      <c r="B611" s="420"/>
      <c r="C611" s="421"/>
    </row>
    <row r="612" spans="1:3" s="59" customFormat="1" ht="15" customHeight="1">
      <c r="A612" s="417" t="s">
        <v>552</v>
      </c>
      <c r="B612" s="420">
        <v>28</v>
      </c>
      <c r="C612" s="421"/>
    </row>
    <row r="613" spans="1:3" s="59" customFormat="1" ht="15" customHeight="1">
      <c r="A613" s="417" t="s">
        <v>553</v>
      </c>
      <c r="B613" s="420"/>
      <c r="C613" s="421"/>
    </row>
    <row r="614" spans="1:3" s="59" customFormat="1" ht="15" customHeight="1">
      <c r="A614" s="417" t="s">
        <v>554</v>
      </c>
      <c r="B614" s="420"/>
      <c r="C614" s="421"/>
    </row>
    <row r="615" spans="1:3" s="59" customFormat="1" ht="15" customHeight="1">
      <c r="A615" s="417" t="s">
        <v>555</v>
      </c>
      <c r="B615" s="420"/>
      <c r="C615" s="421"/>
    </row>
    <row r="616" spans="1:3" s="59" customFormat="1" ht="15" customHeight="1">
      <c r="A616" s="417" t="s">
        <v>556</v>
      </c>
      <c r="B616" s="420">
        <v>124</v>
      </c>
      <c r="C616" s="421"/>
    </row>
    <row r="617" spans="1:3" s="59" customFormat="1" ht="15" customHeight="1">
      <c r="A617" s="410" t="s">
        <v>557</v>
      </c>
      <c r="B617" s="411">
        <f>SUM(B618:B624)</f>
        <v>201</v>
      </c>
      <c r="C617" s="422"/>
    </row>
    <row r="618" spans="1:3" s="59" customFormat="1" ht="15" customHeight="1">
      <c r="A618" s="417" t="s">
        <v>558</v>
      </c>
      <c r="B618" s="420"/>
      <c r="C618" s="421"/>
    </row>
    <row r="619" spans="1:3" s="59" customFormat="1" ht="15" customHeight="1">
      <c r="A619" s="417" t="s">
        <v>559</v>
      </c>
      <c r="B619" s="420">
        <v>66</v>
      </c>
      <c r="C619" s="421"/>
    </row>
    <row r="620" spans="1:3" s="59" customFormat="1" ht="15" customHeight="1">
      <c r="A620" s="417" t="s">
        <v>560</v>
      </c>
      <c r="B620" s="420"/>
      <c r="C620" s="421"/>
    </row>
    <row r="621" spans="1:3" s="59" customFormat="1" ht="15" customHeight="1">
      <c r="A621" s="417" t="s">
        <v>561</v>
      </c>
      <c r="B621" s="420"/>
      <c r="C621" s="421"/>
    </row>
    <row r="622" spans="1:3" s="59" customFormat="1" ht="15" customHeight="1">
      <c r="A622" s="417" t="s">
        <v>562</v>
      </c>
      <c r="B622" s="420"/>
      <c r="C622" s="421"/>
    </row>
    <row r="623" spans="1:3" s="59" customFormat="1" ht="15" customHeight="1">
      <c r="A623" s="417" t="s">
        <v>563</v>
      </c>
      <c r="B623" s="420"/>
      <c r="C623" s="421"/>
    </row>
    <row r="624" spans="1:3" s="59" customFormat="1" ht="15" customHeight="1">
      <c r="A624" s="417" t="s">
        <v>564</v>
      </c>
      <c r="B624" s="420">
        <v>135</v>
      </c>
      <c r="C624" s="421"/>
    </row>
    <row r="625" spans="1:3" s="59" customFormat="1" ht="15" customHeight="1">
      <c r="A625" s="410" t="s">
        <v>565</v>
      </c>
      <c r="B625" s="411">
        <f>SUM(B626:B627)</f>
        <v>30.779999999999998</v>
      </c>
      <c r="C625" s="422"/>
    </row>
    <row r="626" spans="1:3" s="59" customFormat="1" ht="15" customHeight="1">
      <c r="A626" s="417" t="s">
        <v>129</v>
      </c>
      <c r="B626" s="420">
        <v>29.08</v>
      </c>
      <c r="C626" s="421"/>
    </row>
    <row r="627" spans="1:3" s="59" customFormat="1" ht="15" customHeight="1">
      <c r="A627" s="417" t="s">
        <v>130</v>
      </c>
      <c r="B627" s="420">
        <v>1.7</v>
      </c>
      <c r="C627" s="421"/>
    </row>
    <row r="628" spans="1:3" s="59" customFormat="1" ht="15" customHeight="1">
      <c r="A628" s="417" t="s">
        <v>131</v>
      </c>
      <c r="B628" s="420"/>
      <c r="C628" s="421"/>
    </row>
    <row r="629" spans="1:3" s="59" customFormat="1" ht="15" customHeight="1">
      <c r="A629" s="417" t="s">
        <v>566</v>
      </c>
      <c r="B629" s="420"/>
      <c r="C629" s="421"/>
    </row>
    <row r="630" spans="1:3" s="59" customFormat="1" ht="15" customHeight="1">
      <c r="A630" s="417" t="s">
        <v>567</v>
      </c>
      <c r="B630" s="420"/>
      <c r="C630" s="421"/>
    </row>
    <row r="631" spans="1:3" s="59" customFormat="1" ht="15" customHeight="1">
      <c r="A631" s="417" t="s">
        <v>568</v>
      </c>
      <c r="B631" s="420"/>
      <c r="C631" s="421"/>
    </row>
    <row r="632" spans="1:3" s="59" customFormat="1" ht="15" customHeight="1">
      <c r="A632" s="417" t="s">
        <v>569</v>
      </c>
      <c r="B632" s="420"/>
      <c r="C632" s="421"/>
    </row>
    <row r="633" spans="1:3" s="59" customFormat="1" ht="15" customHeight="1">
      <c r="A633" s="417" t="s">
        <v>570</v>
      </c>
      <c r="B633" s="420"/>
      <c r="C633" s="421"/>
    </row>
    <row r="634" spans="1:3" s="59" customFormat="1" ht="15" customHeight="1">
      <c r="A634" s="410" t="s">
        <v>571</v>
      </c>
      <c r="B634" s="420"/>
      <c r="C634" s="421"/>
    </row>
    <row r="635" spans="1:3" s="59" customFormat="1" ht="15" customHeight="1">
      <c r="A635" s="417" t="s">
        <v>129</v>
      </c>
      <c r="B635" s="420"/>
      <c r="C635" s="421"/>
    </row>
    <row r="636" spans="1:3" s="59" customFormat="1" ht="15" customHeight="1">
      <c r="A636" s="417" t="s">
        <v>130</v>
      </c>
      <c r="B636" s="420"/>
      <c r="C636" s="421"/>
    </row>
    <row r="637" spans="1:3" s="59" customFormat="1" ht="15" customHeight="1">
      <c r="A637" s="417" t="s">
        <v>131</v>
      </c>
      <c r="B637" s="420"/>
      <c r="C637" s="421"/>
    </row>
    <row r="638" spans="1:3" s="59" customFormat="1" ht="15" customHeight="1">
      <c r="A638" s="417" t="s">
        <v>572</v>
      </c>
      <c r="B638" s="420"/>
      <c r="C638" s="421"/>
    </row>
    <row r="639" spans="1:3" s="59" customFormat="1" ht="15" customHeight="1">
      <c r="A639" s="410" t="s">
        <v>573</v>
      </c>
      <c r="B639" s="411">
        <f>SUM(B640:B641)</f>
        <v>5868</v>
      </c>
      <c r="C639" s="422"/>
    </row>
    <row r="640" spans="1:3" s="59" customFormat="1" ht="15" customHeight="1">
      <c r="A640" s="417" t="s">
        <v>574</v>
      </c>
      <c r="B640" s="420">
        <f>65+4799</f>
        <v>4864</v>
      </c>
      <c r="C640" s="421"/>
    </row>
    <row r="641" spans="1:3" s="59" customFormat="1" ht="15" customHeight="1">
      <c r="A641" s="417" t="s">
        <v>575</v>
      </c>
      <c r="B641" s="420">
        <v>1004</v>
      </c>
      <c r="C641" s="421"/>
    </row>
    <row r="642" spans="1:3" s="59" customFormat="1" ht="15" customHeight="1">
      <c r="A642" s="410" t="s">
        <v>576</v>
      </c>
      <c r="B642" s="420"/>
      <c r="C642" s="421"/>
    </row>
    <row r="643" spans="1:3" s="59" customFormat="1" ht="15" customHeight="1">
      <c r="A643" s="417" t="s">
        <v>577</v>
      </c>
      <c r="B643" s="420"/>
      <c r="C643" s="421"/>
    </row>
    <row r="644" spans="1:3" s="59" customFormat="1" ht="15" customHeight="1">
      <c r="A644" s="417" t="s">
        <v>578</v>
      </c>
      <c r="B644" s="420"/>
      <c r="C644" s="421"/>
    </row>
    <row r="645" spans="1:3" s="59" customFormat="1" ht="15" customHeight="1">
      <c r="A645" s="410" t="s">
        <v>579</v>
      </c>
      <c r="B645" s="420"/>
      <c r="C645" s="421"/>
    </row>
    <row r="646" spans="1:3" s="59" customFormat="1" ht="15" customHeight="1">
      <c r="A646" s="417" t="s">
        <v>580</v>
      </c>
      <c r="B646" s="420"/>
      <c r="C646" s="421"/>
    </row>
    <row r="647" spans="1:3" s="59" customFormat="1" ht="15" customHeight="1">
      <c r="A647" s="417" t="s">
        <v>581</v>
      </c>
      <c r="B647" s="420"/>
      <c r="C647" s="421"/>
    </row>
    <row r="648" spans="1:3" s="59" customFormat="1" ht="15" customHeight="1">
      <c r="A648" s="410" t="s">
        <v>582</v>
      </c>
      <c r="B648" s="420"/>
      <c r="C648" s="421"/>
    </row>
    <row r="649" spans="1:3" s="59" customFormat="1" ht="15" customHeight="1">
      <c r="A649" s="417" t="s">
        <v>583</v>
      </c>
      <c r="B649" s="420"/>
      <c r="C649" s="421"/>
    </row>
    <row r="650" spans="1:3" s="59" customFormat="1" ht="15" customHeight="1">
      <c r="A650" s="417" t="s">
        <v>584</v>
      </c>
      <c r="B650" s="420"/>
      <c r="C650" s="421"/>
    </row>
    <row r="651" spans="1:3" s="59" customFormat="1" ht="15" customHeight="1">
      <c r="A651" s="410" t="s">
        <v>585</v>
      </c>
      <c r="B651" s="420"/>
      <c r="C651" s="421"/>
    </row>
    <row r="652" spans="1:3" s="59" customFormat="1" ht="15" customHeight="1">
      <c r="A652" s="417" t="s">
        <v>586</v>
      </c>
      <c r="B652" s="420"/>
      <c r="C652" s="421"/>
    </row>
    <row r="653" spans="1:3" s="59" customFormat="1" ht="15" customHeight="1">
      <c r="A653" s="417" t="s">
        <v>587</v>
      </c>
      <c r="B653" s="420"/>
      <c r="C653" s="421"/>
    </row>
    <row r="654" spans="1:3" s="59" customFormat="1" ht="15" customHeight="1">
      <c r="A654" s="410" t="s">
        <v>588</v>
      </c>
      <c r="B654" s="411">
        <f>SUM(B655:B657)</f>
        <v>2368.7</v>
      </c>
      <c r="C654" s="422"/>
    </row>
    <row r="655" spans="1:3" s="59" customFormat="1" ht="15" customHeight="1">
      <c r="A655" s="417" t="s">
        <v>589</v>
      </c>
      <c r="B655" s="420">
        <v>110</v>
      </c>
      <c r="C655" s="421"/>
    </row>
    <row r="656" spans="1:3" s="59" customFormat="1" ht="15" customHeight="1">
      <c r="A656" s="417" t="s">
        <v>590</v>
      </c>
      <c r="B656" s="420">
        <f>30+2221</f>
        <v>2251</v>
      </c>
      <c r="C656" s="421"/>
    </row>
    <row r="657" spans="1:3" s="59" customFormat="1" ht="15" customHeight="1">
      <c r="A657" s="417" t="s">
        <v>591</v>
      </c>
      <c r="B657" s="420">
        <v>7.7</v>
      </c>
      <c r="C657" s="421"/>
    </row>
    <row r="658" spans="1:3" s="59" customFormat="1" ht="15" customHeight="1">
      <c r="A658" s="410" t="s">
        <v>592</v>
      </c>
      <c r="B658" s="411">
        <f>SUM(B659:B661)</f>
        <v>248.78000000000003</v>
      </c>
      <c r="C658" s="422"/>
    </row>
    <row r="659" spans="1:3" s="59" customFormat="1" ht="15" customHeight="1">
      <c r="A659" s="417" t="s">
        <v>593</v>
      </c>
      <c r="B659" s="420">
        <v>42.67</v>
      </c>
      <c r="C659" s="421"/>
    </row>
    <row r="660" spans="1:3" s="59" customFormat="1" ht="15" customHeight="1">
      <c r="A660" s="417" t="s">
        <v>594</v>
      </c>
      <c r="B660" s="420">
        <v>206.11</v>
      </c>
      <c r="C660" s="421"/>
    </row>
    <row r="661" spans="1:3" s="59" customFormat="1" ht="15" customHeight="1">
      <c r="A661" s="417" t="s">
        <v>595</v>
      </c>
      <c r="B661" s="420"/>
      <c r="C661" s="421"/>
    </row>
    <row r="662" spans="1:3" s="59" customFormat="1" ht="15" customHeight="1">
      <c r="A662" s="410" t="s">
        <v>596</v>
      </c>
      <c r="B662" s="411">
        <f>SUM(B663:B668)</f>
        <v>120.34</v>
      </c>
      <c r="C662" s="422"/>
    </row>
    <row r="663" spans="1:3" s="59" customFormat="1" ht="15" customHeight="1">
      <c r="A663" s="417" t="s">
        <v>129</v>
      </c>
      <c r="B663" s="420">
        <v>90.34</v>
      </c>
      <c r="C663" s="421"/>
    </row>
    <row r="664" spans="1:3" s="59" customFormat="1" ht="15" customHeight="1">
      <c r="A664" s="417" t="s">
        <v>130</v>
      </c>
      <c r="B664" s="420">
        <v>30</v>
      </c>
      <c r="C664" s="421"/>
    </row>
    <row r="665" spans="1:3" s="59" customFormat="1" ht="15" customHeight="1">
      <c r="A665" s="417" t="s">
        <v>131</v>
      </c>
      <c r="B665" s="420"/>
      <c r="C665" s="421"/>
    </row>
    <row r="666" spans="1:3" s="59" customFormat="1" ht="15" customHeight="1">
      <c r="A666" s="417" t="s">
        <v>597</v>
      </c>
      <c r="B666" s="420"/>
      <c r="C666" s="421"/>
    </row>
    <row r="667" spans="1:3" s="59" customFormat="1" ht="15" customHeight="1">
      <c r="A667" s="417" t="s">
        <v>598</v>
      </c>
      <c r="B667" s="420"/>
      <c r="C667" s="421"/>
    </row>
    <row r="668" spans="1:3" s="59" customFormat="1" ht="15" customHeight="1">
      <c r="A668" s="417" t="s">
        <v>138</v>
      </c>
      <c r="B668" s="420"/>
      <c r="C668" s="421"/>
    </row>
    <row r="669" spans="1:3" s="59" customFormat="1" ht="15" customHeight="1">
      <c r="A669" s="417" t="s">
        <v>599</v>
      </c>
      <c r="B669" s="420"/>
      <c r="C669" s="421"/>
    </row>
    <row r="670" spans="1:3" s="59" customFormat="1" ht="15" customHeight="1">
      <c r="A670" s="410" t="s">
        <v>600</v>
      </c>
      <c r="B670" s="420"/>
      <c r="C670" s="421"/>
    </row>
    <row r="671" spans="1:3" s="59" customFormat="1" ht="15" customHeight="1">
      <c r="A671" s="417" t="s">
        <v>601</v>
      </c>
      <c r="B671" s="420"/>
      <c r="C671" s="421"/>
    </row>
    <row r="672" spans="1:3" s="59" customFormat="1" ht="15" customHeight="1">
      <c r="A672" s="417" t="s">
        <v>602</v>
      </c>
      <c r="B672" s="428"/>
      <c r="C672" s="421"/>
    </row>
    <row r="673" spans="1:3" s="59" customFormat="1" ht="15" customHeight="1">
      <c r="A673" s="410" t="s">
        <v>603</v>
      </c>
      <c r="B673" s="108"/>
      <c r="C673" s="63"/>
    </row>
    <row r="674" spans="1:3" s="59" customFormat="1" ht="15" customHeight="1">
      <c r="A674" s="417" t="s">
        <v>604</v>
      </c>
      <c r="B674" s="429"/>
      <c r="C674" s="421"/>
    </row>
    <row r="675" spans="1:3" s="59" customFormat="1" ht="15" customHeight="1">
      <c r="A675" s="410" t="s">
        <v>605</v>
      </c>
      <c r="B675" s="411">
        <f>B676+B681+B695+B699+B711+B714+B718+B723+B727+B731+B734+B743+B745</f>
        <v>7850.089999999999</v>
      </c>
      <c r="C675" s="422"/>
    </row>
    <row r="676" spans="1:3" s="59" customFormat="1" ht="15" customHeight="1">
      <c r="A676" s="410" t="s">
        <v>606</v>
      </c>
      <c r="B676" s="411">
        <f>SUM(B677:B680)</f>
        <v>1857.71</v>
      </c>
      <c r="C676" s="422"/>
    </row>
    <row r="677" spans="1:3" s="59" customFormat="1" ht="15" customHeight="1">
      <c r="A677" s="417" t="s">
        <v>129</v>
      </c>
      <c r="B677" s="420">
        <v>293.66</v>
      </c>
      <c r="C677" s="421"/>
    </row>
    <row r="678" spans="1:3" s="59" customFormat="1" ht="15" customHeight="1">
      <c r="A678" s="417" t="s">
        <v>130</v>
      </c>
      <c r="B678" s="420">
        <v>1494.75</v>
      </c>
      <c r="C678" s="421"/>
    </row>
    <row r="679" spans="1:3" s="59" customFormat="1" ht="15" customHeight="1">
      <c r="A679" s="417" t="s">
        <v>131</v>
      </c>
      <c r="B679" s="420"/>
      <c r="C679" s="421"/>
    </row>
    <row r="680" spans="1:3" s="59" customFormat="1" ht="15" customHeight="1">
      <c r="A680" s="417" t="s">
        <v>607</v>
      </c>
      <c r="B680" s="420">
        <v>69.3</v>
      </c>
      <c r="C680" s="421"/>
    </row>
    <row r="681" spans="1:3" s="59" customFormat="1" ht="15" customHeight="1">
      <c r="A681" s="410" t="s">
        <v>608</v>
      </c>
      <c r="B681" s="420"/>
      <c r="C681" s="421"/>
    </row>
    <row r="682" spans="1:3" s="59" customFormat="1" ht="15" customHeight="1">
      <c r="A682" s="417" t="s">
        <v>609</v>
      </c>
      <c r="B682" s="420"/>
      <c r="C682" s="421"/>
    </row>
    <row r="683" spans="1:3" s="59" customFormat="1" ht="15" customHeight="1">
      <c r="A683" s="417" t="s">
        <v>610</v>
      </c>
      <c r="B683" s="420"/>
      <c r="C683" s="421"/>
    </row>
    <row r="684" spans="1:3" s="59" customFormat="1" ht="15" customHeight="1">
      <c r="A684" s="417" t="s">
        <v>611</v>
      </c>
      <c r="B684" s="420"/>
      <c r="C684" s="421"/>
    </row>
    <row r="685" spans="1:3" s="59" customFormat="1" ht="15" customHeight="1">
      <c r="A685" s="417" t="s">
        <v>612</v>
      </c>
      <c r="B685" s="420"/>
      <c r="C685" s="421"/>
    </row>
    <row r="686" spans="1:3" s="59" customFormat="1" ht="15" customHeight="1">
      <c r="A686" s="417" t="s">
        <v>613</v>
      </c>
      <c r="B686" s="420"/>
      <c r="C686" s="421"/>
    </row>
    <row r="687" spans="1:6" s="59" customFormat="1" ht="15" customHeight="1">
      <c r="A687" s="417" t="s">
        <v>614</v>
      </c>
      <c r="B687" s="420"/>
      <c r="C687" s="421"/>
      <c r="D687" s="401"/>
      <c r="E687" s="401"/>
      <c r="F687" s="401"/>
    </row>
    <row r="688" spans="1:3" s="59" customFormat="1" ht="15" customHeight="1">
      <c r="A688" s="417" t="s">
        <v>615</v>
      </c>
      <c r="B688" s="420"/>
      <c r="C688" s="421"/>
    </row>
    <row r="689" spans="1:3" s="59" customFormat="1" ht="15" customHeight="1">
      <c r="A689" s="417" t="s">
        <v>616</v>
      </c>
      <c r="B689" s="420"/>
      <c r="C689" s="421"/>
    </row>
    <row r="690" spans="1:3" s="59" customFormat="1" ht="15" customHeight="1">
      <c r="A690" s="417" t="s">
        <v>617</v>
      </c>
      <c r="B690" s="420"/>
      <c r="C690" s="421"/>
    </row>
    <row r="691" spans="1:3" s="59" customFormat="1" ht="15" customHeight="1">
      <c r="A691" s="417" t="s">
        <v>618</v>
      </c>
      <c r="B691" s="420"/>
      <c r="C691" s="421"/>
    </row>
    <row r="692" spans="1:3" s="59" customFormat="1" ht="15" customHeight="1">
      <c r="A692" s="417" t="s">
        <v>619</v>
      </c>
      <c r="B692" s="420"/>
      <c r="C692" s="421"/>
    </row>
    <row r="693" spans="1:3" s="59" customFormat="1" ht="15" customHeight="1">
      <c r="A693" s="417" t="s">
        <v>620</v>
      </c>
      <c r="B693" s="420"/>
      <c r="C693" s="421"/>
    </row>
    <row r="694" spans="1:3" s="59" customFormat="1" ht="15" customHeight="1">
      <c r="A694" s="417" t="s">
        <v>621</v>
      </c>
      <c r="B694" s="420"/>
      <c r="C694" s="421"/>
    </row>
    <row r="695" spans="1:3" s="59" customFormat="1" ht="15" customHeight="1">
      <c r="A695" s="410" t="s">
        <v>622</v>
      </c>
      <c r="B695" s="420"/>
      <c r="C695" s="421"/>
    </row>
    <row r="696" spans="1:3" s="59" customFormat="1" ht="15" customHeight="1">
      <c r="A696" s="417" t="s">
        <v>623</v>
      </c>
      <c r="B696" s="420"/>
      <c r="C696" s="421"/>
    </row>
    <row r="697" spans="1:3" s="59" customFormat="1" ht="15" customHeight="1">
      <c r="A697" s="417" t="s">
        <v>624</v>
      </c>
      <c r="B697" s="420"/>
      <c r="C697" s="421"/>
    </row>
    <row r="698" spans="1:3" s="59" customFormat="1" ht="15" customHeight="1">
      <c r="A698" s="417" t="s">
        <v>625</v>
      </c>
      <c r="B698" s="420"/>
      <c r="C698" s="421"/>
    </row>
    <row r="699" spans="1:3" s="59" customFormat="1" ht="15" customHeight="1">
      <c r="A699" s="410" t="s">
        <v>626</v>
      </c>
      <c r="B699" s="411">
        <f>SUM(B700:B710)</f>
        <v>2835.04</v>
      </c>
      <c r="C699" s="422"/>
    </row>
    <row r="700" spans="1:3" s="59" customFormat="1" ht="15" customHeight="1">
      <c r="A700" s="417" t="s">
        <v>627</v>
      </c>
      <c r="B700" s="420">
        <v>65.72</v>
      </c>
      <c r="C700" s="421"/>
    </row>
    <row r="701" spans="1:3" s="59" customFormat="1" ht="15" customHeight="1">
      <c r="A701" s="417" t="s">
        <v>628</v>
      </c>
      <c r="B701" s="420">
        <v>149.91</v>
      </c>
      <c r="C701" s="421"/>
    </row>
    <row r="702" spans="1:3" s="59" customFormat="1" ht="15" customHeight="1">
      <c r="A702" s="417" t="s">
        <v>629</v>
      </c>
      <c r="B702" s="420">
        <v>162.41</v>
      </c>
      <c r="C702" s="421"/>
    </row>
    <row r="703" spans="1:3" s="59" customFormat="1" ht="15" customHeight="1">
      <c r="A703" s="417" t="s">
        <v>630</v>
      </c>
      <c r="B703" s="420"/>
      <c r="C703" s="421"/>
    </row>
    <row r="704" spans="1:3" s="59" customFormat="1" ht="15" customHeight="1">
      <c r="A704" s="417" t="s">
        <v>631</v>
      </c>
      <c r="B704" s="420"/>
      <c r="C704" s="421"/>
    </row>
    <row r="705" spans="1:3" s="59" customFormat="1" ht="15" customHeight="1">
      <c r="A705" s="417" t="s">
        <v>632</v>
      </c>
      <c r="B705" s="420"/>
      <c r="C705" s="421"/>
    </row>
    <row r="706" spans="1:3" s="59" customFormat="1" ht="15" customHeight="1">
      <c r="A706" s="417" t="s">
        <v>633</v>
      </c>
      <c r="B706" s="420"/>
      <c r="C706" s="421"/>
    </row>
    <row r="707" spans="1:3" s="59" customFormat="1" ht="15" customHeight="1">
      <c r="A707" s="417" t="s">
        <v>634</v>
      </c>
      <c r="B707" s="420">
        <v>2437</v>
      </c>
      <c r="C707" s="421"/>
    </row>
    <row r="708" spans="1:3" s="59" customFormat="1" ht="15" customHeight="1">
      <c r="A708" s="417" t="s">
        <v>635</v>
      </c>
      <c r="B708" s="420"/>
      <c r="C708" s="421"/>
    </row>
    <row r="709" spans="1:3" s="59" customFormat="1" ht="15" customHeight="1">
      <c r="A709" s="417" t="s">
        <v>636</v>
      </c>
      <c r="B709" s="420"/>
      <c r="C709" s="421"/>
    </row>
    <row r="710" spans="1:3" s="59" customFormat="1" ht="15" customHeight="1">
      <c r="A710" s="417" t="s">
        <v>637</v>
      </c>
      <c r="B710" s="420">
        <v>20</v>
      </c>
      <c r="C710" s="421"/>
    </row>
    <row r="711" spans="1:3" s="59" customFormat="1" ht="15" customHeight="1">
      <c r="A711" s="410" t="s">
        <v>638</v>
      </c>
      <c r="B711" s="420"/>
      <c r="C711" s="421"/>
    </row>
    <row r="712" spans="1:3" s="59" customFormat="1" ht="15" customHeight="1">
      <c r="A712" s="417" t="s">
        <v>639</v>
      </c>
      <c r="B712" s="420"/>
      <c r="C712" s="421"/>
    </row>
    <row r="713" spans="1:3" s="59" customFormat="1" ht="15" customHeight="1">
      <c r="A713" s="417" t="s">
        <v>640</v>
      </c>
      <c r="B713" s="420"/>
      <c r="C713" s="421"/>
    </row>
    <row r="714" spans="1:3" s="59" customFormat="1" ht="15" customHeight="1">
      <c r="A714" s="410" t="s">
        <v>641</v>
      </c>
      <c r="B714" s="411">
        <f>SUM(B715:B717)</f>
        <v>287.59</v>
      </c>
      <c r="C714" s="422"/>
    </row>
    <row r="715" spans="1:3" s="59" customFormat="1" ht="15" customHeight="1">
      <c r="A715" s="417" t="s">
        <v>642</v>
      </c>
      <c r="B715" s="420"/>
      <c r="C715" s="421"/>
    </row>
    <row r="716" spans="1:3" s="59" customFormat="1" ht="15" customHeight="1">
      <c r="A716" s="417" t="s">
        <v>643</v>
      </c>
      <c r="B716" s="420">
        <v>22.59</v>
      </c>
      <c r="C716" s="421"/>
    </row>
    <row r="717" spans="1:3" s="59" customFormat="1" ht="15" customHeight="1">
      <c r="A717" s="417" t="s">
        <v>644</v>
      </c>
      <c r="B717" s="420">
        <v>265</v>
      </c>
      <c r="C717" s="421"/>
    </row>
    <row r="718" spans="1:3" s="59" customFormat="1" ht="15" customHeight="1">
      <c r="A718" s="410" t="s">
        <v>645</v>
      </c>
      <c r="B718" s="411">
        <f>SUM(B719:B722)</f>
        <v>1633.8899999999999</v>
      </c>
      <c r="C718" s="422"/>
    </row>
    <row r="719" spans="1:3" s="59" customFormat="1" ht="15" customHeight="1">
      <c r="A719" s="417" t="s">
        <v>646</v>
      </c>
      <c r="B719" s="420">
        <v>1120.58</v>
      </c>
      <c r="C719" s="421"/>
    </row>
    <row r="720" spans="1:3" s="59" customFormat="1" ht="15" customHeight="1">
      <c r="A720" s="417" t="s">
        <v>647</v>
      </c>
      <c r="B720" s="420">
        <v>61.31</v>
      </c>
      <c r="C720" s="421"/>
    </row>
    <row r="721" spans="1:3" s="59" customFormat="1" ht="15" customHeight="1">
      <c r="A721" s="417" t="s">
        <v>648</v>
      </c>
      <c r="B721" s="420">
        <v>340.7</v>
      </c>
      <c r="C721" s="421"/>
    </row>
    <row r="722" spans="1:3" s="59" customFormat="1" ht="15" customHeight="1">
      <c r="A722" s="417" t="s">
        <v>649</v>
      </c>
      <c r="B722" s="420">
        <v>111.3</v>
      </c>
      <c r="C722" s="421"/>
    </row>
    <row r="723" spans="1:3" s="59" customFormat="1" ht="15" customHeight="1">
      <c r="A723" s="410" t="s">
        <v>650</v>
      </c>
      <c r="B723" s="411">
        <f>SUM(B724:B726)</f>
        <v>934</v>
      </c>
      <c r="C723" s="422"/>
    </row>
    <row r="724" spans="1:3" s="59" customFormat="1" ht="15" customHeight="1">
      <c r="A724" s="417" t="s">
        <v>651</v>
      </c>
      <c r="B724" s="420">
        <v>934</v>
      </c>
      <c r="C724" s="421"/>
    </row>
    <row r="725" spans="1:3" s="59" customFormat="1" ht="15" customHeight="1">
      <c r="A725" s="417" t="s">
        <v>652</v>
      </c>
      <c r="B725" s="420"/>
      <c r="C725" s="421"/>
    </row>
    <row r="726" spans="1:3" s="59" customFormat="1" ht="15" customHeight="1">
      <c r="A726" s="417" t="s">
        <v>653</v>
      </c>
      <c r="B726" s="420"/>
      <c r="C726" s="421"/>
    </row>
    <row r="727" spans="1:3" s="59" customFormat="1" ht="15" customHeight="1">
      <c r="A727" s="410" t="s">
        <v>654</v>
      </c>
      <c r="B727" s="411">
        <f>SUM(B728:B730)</f>
        <v>140</v>
      </c>
      <c r="C727" s="422"/>
    </row>
    <row r="728" spans="1:3" s="59" customFormat="1" ht="15" customHeight="1">
      <c r="A728" s="417" t="s">
        <v>655</v>
      </c>
      <c r="B728" s="420"/>
      <c r="C728" s="421"/>
    </row>
    <row r="729" spans="1:3" s="59" customFormat="1" ht="15" customHeight="1">
      <c r="A729" s="417" t="s">
        <v>656</v>
      </c>
      <c r="B729" s="420"/>
      <c r="C729" s="421"/>
    </row>
    <row r="730" spans="1:3" s="59" customFormat="1" ht="15" customHeight="1">
      <c r="A730" s="417" t="s">
        <v>657</v>
      </c>
      <c r="B730" s="420">
        <v>140</v>
      </c>
      <c r="C730" s="421"/>
    </row>
    <row r="731" spans="1:3" s="59" customFormat="1" ht="15" customHeight="1">
      <c r="A731" s="410" t="s">
        <v>658</v>
      </c>
      <c r="B731" s="428"/>
      <c r="C731" s="421"/>
    </row>
    <row r="732" spans="1:3" s="59" customFormat="1" ht="15" customHeight="1">
      <c r="A732" s="417" t="s">
        <v>659</v>
      </c>
      <c r="B732" s="108"/>
      <c r="C732" s="63"/>
    </row>
    <row r="733" spans="1:3" s="59" customFormat="1" ht="15" customHeight="1">
      <c r="A733" s="417" t="s">
        <v>660</v>
      </c>
      <c r="B733" s="429"/>
      <c r="C733" s="421"/>
    </row>
    <row r="734" spans="1:3" s="59" customFormat="1" ht="15" customHeight="1">
      <c r="A734" s="410" t="s">
        <v>661</v>
      </c>
      <c r="B734" s="411">
        <f>SUM(B735:B742)</f>
        <v>161.86</v>
      </c>
      <c r="C734" s="422"/>
    </row>
    <row r="735" spans="1:3" s="59" customFormat="1" ht="15" customHeight="1">
      <c r="A735" s="417" t="s">
        <v>129</v>
      </c>
      <c r="B735" s="420">
        <v>102.3</v>
      </c>
      <c r="C735" s="421"/>
    </row>
    <row r="736" spans="1:3" s="59" customFormat="1" ht="15" customHeight="1">
      <c r="A736" s="417" t="s">
        <v>130</v>
      </c>
      <c r="B736" s="420"/>
      <c r="C736" s="421"/>
    </row>
    <row r="737" spans="1:3" s="59" customFormat="1" ht="15" customHeight="1">
      <c r="A737" s="417" t="s">
        <v>131</v>
      </c>
      <c r="B737" s="420"/>
      <c r="C737" s="421"/>
    </row>
    <row r="738" spans="1:3" s="59" customFormat="1" ht="15" customHeight="1">
      <c r="A738" s="417" t="s">
        <v>170</v>
      </c>
      <c r="B738" s="420"/>
      <c r="C738" s="421"/>
    </row>
    <row r="739" spans="1:3" s="59" customFormat="1" ht="15" customHeight="1">
      <c r="A739" s="417" t="s">
        <v>662</v>
      </c>
      <c r="B739" s="420"/>
      <c r="C739" s="421"/>
    </row>
    <row r="740" spans="1:3" s="59" customFormat="1" ht="15" customHeight="1">
      <c r="A740" s="417" t="s">
        <v>663</v>
      </c>
      <c r="B740" s="420">
        <v>59.56</v>
      </c>
      <c r="C740" s="421"/>
    </row>
    <row r="741" spans="1:3" s="59" customFormat="1" ht="15" customHeight="1">
      <c r="A741" s="417" t="s">
        <v>138</v>
      </c>
      <c r="B741" s="420"/>
      <c r="C741" s="421"/>
    </row>
    <row r="742" spans="1:3" s="59" customFormat="1" ht="15" customHeight="1">
      <c r="A742" s="417" t="s">
        <v>664</v>
      </c>
      <c r="B742" s="428"/>
      <c r="C742" s="421"/>
    </row>
    <row r="743" spans="1:3" s="59" customFormat="1" ht="15" customHeight="1">
      <c r="A743" s="410" t="s">
        <v>665</v>
      </c>
      <c r="B743" s="108"/>
      <c r="C743" s="63"/>
    </row>
    <row r="744" spans="1:3" s="59" customFormat="1" ht="15" customHeight="1">
      <c r="A744" s="417" t="s">
        <v>666</v>
      </c>
      <c r="B744" s="429"/>
      <c r="C744" s="421"/>
    </row>
    <row r="745" spans="1:3" s="59" customFormat="1" ht="15" customHeight="1">
      <c r="A745" s="410" t="s">
        <v>667</v>
      </c>
      <c r="B745" s="420"/>
      <c r="C745" s="421"/>
    </row>
    <row r="746" spans="1:3" s="59" customFormat="1" ht="15" customHeight="1">
      <c r="A746" s="417" t="s">
        <v>668</v>
      </c>
      <c r="B746" s="420"/>
      <c r="C746" s="421"/>
    </row>
    <row r="747" spans="1:3" s="59" customFormat="1" ht="15" customHeight="1">
      <c r="A747" s="410" t="s">
        <v>669</v>
      </c>
      <c r="B747" s="411">
        <f>B748+B762+B799+B809</f>
        <v>154.85</v>
      </c>
      <c r="C747" s="422"/>
    </row>
    <row r="748" spans="1:3" s="59" customFormat="1" ht="15" customHeight="1">
      <c r="A748" s="410" t="s">
        <v>670</v>
      </c>
      <c r="B748" s="411">
        <f>SUM(B749:B757)</f>
        <v>40</v>
      </c>
      <c r="C748" s="422"/>
    </row>
    <row r="749" spans="1:3" s="59" customFormat="1" ht="15" customHeight="1">
      <c r="A749" s="417" t="s">
        <v>129</v>
      </c>
      <c r="B749" s="420">
        <v>40</v>
      </c>
      <c r="C749" s="421"/>
    </row>
    <row r="750" spans="1:3" s="59" customFormat="1" ht="15" customHeight="1">
      <c r="A750" s="417" t="s">
        <v>130</v>
      </c>
      <c r="B750" s="420"/>
      <c r="C750" s="421"/>
    </row>
    <row r="751" spans="1:3" s="59" customFormat="1" ht="15" customHeight="1">
      <c r="A751" s="417" t="s">
        <v>131</v>
      </c>
      <c r="B751" s="420"/>
      <c r="C751" s="421"/>
    </row>
    <row r="752" spans="1:3" s="59" customFormat="1" ht="15" customHeight="1">
      <c r="A752" s="417" t="s">
        <v>671</v>
      </c>
      <c r="B752" s="420">
        <v>0</v>
      </c>
      <c r="C752" s="421"/>
    </row>
    <row r="753" spans="1:3" s="59" customFormat="1" ht="15" customHeight="1">
      <c r="A753" s="417" t="s">
        <v>672</v>
      </c>
      <c r="B753" s="420">
        <v>0</v>
      </c>
      <c r="C753" s="421"/>
    </row>
    <row r="754" spans="1:7" s="59" customFormat="1" ht="15" customHeight="1">
      <c r="A754" s="417" t="s">
        <v>673</v>
      </c>
      <c r="B754" s="420">
        <v>0</v>
      </c>
      <c r="C754" s="421"/>
      <c r="E754" s="401"/>
      <c r="F754" s="401"/>
      <c r="G754" s="401"/>
    </row>
    <row r="755" spans="1:3" s="59" customFormat="1" ht="15" customHeight="1">
      <c r="A755" s="417" t="s">
        <v>674</v>
      </c>
      <c r="B755" s="420">
        <v>0</v>
      </c>
      <c r="C755" s="421"/>
    </row>
    <row r="756" spans="1:3" s="59" customFormat="1" ht="15" customHeight="1">
      <c r="A756" s="417" t="s">
        <v>675</v>
      </c>
      <c r="B756" s="420">
        <v>0</v>
      </c>
      <c r="C756" s="421"/>
    </row>
    <row r="757" spans="1:3" s="59" customFormat="1" ht="15" customHeight="1">
      <c r="A757" s="417" t="s">
        <v>676</v>
      </c>
      <c r="B757" s="420"/>
      <c r="C757" s="421"/>
    </row>
    <row r="758" spans="1:3" s="59" customFormat="1" ht="15" customHeight="1">
      <c r="A758" s="410" t="s">
        <v>677</v>
      </c>
      <c r="B758" s="420"/>
      <c r="C758" s="421"/>
    </row>
    <row r="759" spans="1:3" s="59" customFormat="1" ht="15" customHeight="1">
      <c r="A759" s="417" t="s">
        <v>678</v>
      </c>
      <c r="B759" s="420"/>
      <c r="C759" s="421"/>
    </row>
    <row r="760" spans="1:3" s="59" customFormat="1" ht="15" customHeight="1">
      <c r="A760" s="417" t="s">
        <v>679</v>
      </c>
      <c r="B760" s="420"/>
      <c r="C760" s="421"/>
    </row>
    <row r="761" spans="1:3" s="59" customFormat="1" ht="15" customHeight="1">
      <c r="A761" s="417" t="s">
        <v>680</v>
      </c>
      <c r="B761" s="420"/>
      <c r="C761" s="421"/>
    </row>
    <row r="762" spans="1:3" s="59" customFormat="1" ht="15" customHeight="1">
      <c r="A762" s="410" t="s">
        <v>681</v>
      </c>
      <c r="B762" s="411">
        <f>SUM(B763:B770)</f>
        <v>96.8</v>
      </c>
      <c r="C762" s="422"/>
    </row>
    <row r="763" spans="1:3" s="59" customFormat="1" ht="15" customHeight="1">
      <c r="A763" s="417" t="s">
        <v>682</v>
      </c>
      <c r="B763" s="420"/>
      <c r="C763" s="421"/>
    </row>
    <row r="764" spans="1:3" s="59" customFormat="1" ht="15" customHeight="1">
      <c r="A764" s="417" t="s">
        <v>683</v>
      </c>
      <c r="B764" s="420"/>
      <c r="C764" s="421"/>
    </row>
    <row r="765" spans="1:3" s="59" customFormat="1" ht="15" customHeight="1">
      <c r="A765" s="417" t="s">
        <v>684</v>
      </c>
      <c r="B765" s="420"/>
      <c r="C765" s="421"/>
    </row>
    <row r="766" spans="1:3" s="59" customFormat="1" ht="15" customHeight="1">
      <c r="A766" s="417" t="s">
        <v>685</v>
      </c>
      <c r="B766" s="420"/>
      <c r="C766" s="421"/>
    </row>
    <row r="767" spans="1:3" s="59" customFormat="1" ht="15" customHeight="1">
      <c r="A767" s="417" t="s">
        <v>686</v>
      </c>
      <c r="B767" s="420"/>
      <c r="C767" s="421"/>
    </row>
    <row r="768" spans="1:3" s="59" customFormat="1" ht="15" customHeight="1">
      <c r="A768" s="417" t="s">
        <v>687</v>
      </c>
      <c r="B768" s="420"/>
      <c r="C768" s="421"/>
    </row>
    <row r="769" spans="1:3" s="59" customFormat="1" ht="15" customHeight="1">
      <c r="A769" s="417" t="s">
        <v>688</v>
      </c>
      <c r="B769" s="420"/>
      <c r="C769" s="421"/>
    </row>
    <row r="770" spans="1:3" s="59" customFormat="1" ht="15" customHeight="1">
      <c r="A770" s="417" t="s">
        <v>689</v>
      </c>
      <c r="B770" s="420">
        <v>96.8</v>
      </c>
      <c r="C770" s="421"/>
    </row>
    <row r="771" spans="1:3" s="59" customFormat="1" ht="15" customHeight="1">
      <c r="A771" s="410" t="s">
        <v>690</v>
      </c>
      <c r="B771" s="420"/>
      <c r="C771" s="421"/>
    </row>
    <row r="772" spans="1:3" s="59" customFormat="1" ht="15" customHeight="1">
      <c r="A772" s="417" t="s">
        <v>691</v>
      </c>
      <c r="B772" s="420"/>
      <c r="C772" s="421"/>
    </row>
    <row r="773" spans="1:3" s="59" customFormat="1" ht="15" customHeight="1">
      <c r="A773" s="417" t="s">
        <v>692</v>
      </c>
      <c r="B773" s="420"/>
      <c r="C773" s="421"/>
    </row>
    <row r="774" spans="1:3" s="59" customFormat="1" ht="15" customHeight="1">
      <c r="A774" s="417" t="s">
        <v>693</v>
      </c>
      <c r="B774" s="420"/>
      <c r="C774" s="421"/>
    </row>
    <row r="775" spans="1:3" s="59" customFormat="1" ht="15" customHeight="1">
      <c r="A775" s="417" t="s">
        <v>694</v>
      </c>
      <c r="B775" s="420"/>
      <c r="C775" s="421"/>
    </row>
    <row r="776" spans="1:3" s="59" customFormat="1" ht="15" customHeight="1">
      <c r="A776" s="410" t="s">
        <v>695</v>
      </c>
      <c r="B776" s="420"/>
      <c r="C776" s="421"/>
    </row>
    <row r="777" spans="1:3" s="59" customFormat="1" ht="15" customHeight="1">
      <c r="A777" s="417" t="s">
        <v>696</v>
      </c>
      <c r="B777" s="420"/>
      <c r="C777" s="421"/>
    </row>
    <row r="778" spans="1:3" s="59" customFormat="1" ht="15" customHeight="1">
      <c r="A778" s="417" t="s">
        <v>697</v>
      </c>
      <c r="B778" s="420"/>
      <c r="C778" s="421"/>
    </row>
    <row r="779" spans="1:3" s="59" customFormat="1" ht="15" customHeight="1">
      <c r="A779" s="417" t="s">
        <v>698</v>
      </c>
      <c r="B779" s="420"/>
      <c r="C779" s="421"/>
    </row>
    <row r="780" spans="1:3" s="59" customFormat="1" ht="15" customHeight="1">
      <c r="A780" s="417" t="s">
        <v>699</v>
      </c>
      <c r="B780" s="428"/>
      <c r="C780" s="421"/>
    </row>
    <row r="781" spans="1:3" s="59" customFormat="1" ht="15" customHeight="1">
      <c r="A781" s="417" t="s">
        <v>700</v>
      </c>
      <c r="B781" s="108"/>
      <c r="C781" s="63"/>
    </row>
    <row r="782" spans="1:3" s="59" customFormat="1" ht="15" customHeight="1">
      <c r="A782" s="417" t="s">
        <v>701</v>
      </c>
      <c r="B782" s="429"/>
      <c r="C782" s="421"/>
    </row>
    <row r="783" spans="1:3" s="59" customFormat="1" ht="15" customHeight="1">
      <c r="A783" s="410" t="s">
        <v>702</v>
      </c>
      <c r="B783" s="420"/>
      <c r="C783" s="421"/>
    </row>
    <row r="784" spans="1:3" s="59" customFormat="1" ht="15" customHeight="1">
      <c r="A784" s="417" t="s">
        <v>703</v>
      </c>
      <c r="B784" s="420"/>
      <c r="C784" s="421"/>
    </row>
    <row r="785" spans="1:3" s="59" customFormat="1" ht="15" customHeight="1">
      <c r="A785" s="417" t="s">
        <v>704</v>
      </c>
      <c r="B785" s="420"/>
      <c r="C785" s="421"/>
    </row>
    <row r="786" spans="1:3" s="59" customFormat="1" ht="15" customHeight="1">
      <c r="A786" s="417" t="s">
        <v>705</v>
      </c>
      <c r="B786" s="420"/>
      <c r="C786" s="421"/>
    </row>
    <row r="787" spans="1:3" s="59" customFormat="1" ht="15" customHeight="1">
      <c r="A787" s="417" t="s">
        <v>706</v>
      </c>
      <c r="B787" s="420"/>
      <c r="C787" s="421"/>
    </row>
    <row r="788" spans="1:3" s="59" customFormat="1" ht="15" customHeight="1">
      <c r="A788" s="417" t="s">
        <v>707</v>
      </c>
      <c r="B788" s="420"/>
      <c r="C788" s="421"/>
    </row>
    <row r="789" spans="1:3" s="59" customFormat="1" ht="15" customHeight="1">
      <c r="A789" s="410" t="s">
        <v>708</v>
      </c>
      <c r="B789" s="420"/>
      <c r="C789" s="421"/>
    </row>
    <row r="790" spans="1:3" s="59" customFormat="1" ht="15" customHeight="1">
      <c r="A790" s="417" t="s">
        <v>709</v>
      </c>
      <c r="B790" s="420"/>
      <c r="C790" s="421"/>
    </row>
    <row r="791" spans="1:3" s="59" customFormat="1" ht="15" customHeight="1">
      <c r="A791" s="417" t="s">
        <v>710</v>
      </c>
      <c r="B791" s="420"/>
      <c r="C791" s="421"/>
    </row>
    <row r="792" spans="1:3" s="59" customFormat="1" ht="15" customHeight="1">
      <c r="A792" s="410" t="s">
        <v>711</v>
      </c>
      <c r="B792" s="420"/>
      <c r="C792" s="421"/>
    </row>
    <row r="793" spans="1:3" s="59" customFormat="1" ht="15" customHeight="1">
      <c r="A793" s="417" t="s">
        <v>712</v>
      </c>
      <c r="B793" s="420"/>
      <c r="C793" s="421"/>
    </row>
    <row r="794" spans="1:3" s="59" customFormat="1" ht="15" customHeight="1">
      <c r="A794" s="417" t="s">
        <v>713</v>
      </c>
      <c r="B794" s="420"/>
      <c r="C794" s="421"/>
    </row>
    <row r="795" spans="1:3" s="59" customFormat="1" ht="15" customHeight="1">
      <c r="A795" s="410" t="s">
        <v>714</v>
      </c>
      <c r="B795" s="420"/>
      <c r="C795" s="421"/>
    </row>
    <row r="796" spans="1:3" s="59" customFormat="1" ht="15" customHeight="1">
      <c r="A796" s="417" t="s">
        <v>715</v>
      </c>
      <c r="B796" s="420"/>
      <c r="C796" s="421"/>
    </row>
    <row r="797" spans="1:3" s="59" customFormat="1" ht="15" customHeight="1">
      <c r="A797" s="410" t="s">
        <v>716</v>
      </c>
      <c r="B797" s="420"/>
      <c r="C797" s="421"/>
    </row>
    <row r="798" spans="1:3" s="59" customFormat="1" ht="15" customHeight="1">
      <c r="A798" s="417" t="s">
        <v>717</v>
      </c>
      <c r="B798" s="420"/>
      <c r="C798" s="421"/>
    </row>
    <row r="799" spans="1:3" s="59" customFormat="1" ht="15" customHeight="1">
      <c r="A799" s="410" t="s">
        <v>718</v>
      </c>
      <c r="B799" s="411">
        <f>SUM(B800:B804)</f>
        <v>4.6</v>
      </c>
      <c r="C799" s="422"/>
    </row>
    <row r="800" spans="1:3" s="59" customFormat="1" ht="15" customHeight="1">
      <c r="A800" s="417" t="s">
        <v>719</v>
      </c>
      <c r="B800" s="420"/>
      <c r="C800" s="421"/>
    </row>
    <row r="801" spans="1:3" s="59" customFormat="1" ht="15" customHeight="1">
      <c r="A801" s="417" t="s">
        <v>720</v>
      </c>
      <c r="B801" s="420"/>
      <c r="C801" s="421"/>
    </row>
    <row r="802" spans="1:3" s="59" customFormat="1" ht="15" customHeight="1">
      <c r="A802" s="417" t="s">
        <v>721</v>
      </c>
      <c r="B802" s="420">
        <v>0</v>
      </c>
      <c r="C802" s="421"/>
    </row>
    <row r="803" spans="1:3" s="59" customFormat="1" ht="15" customHeight="1">
      <c r="A803" s="417" t="s">
        <v>722</v>
      </c>
      <c r="B803" s="420">
        <v>0</v>
      </c>
      <c r="C803" s="421"/>
    </row>
    <row r="804" spans="1:3" s="59" customFormat="1" ht="15" customHeight="1">
      <c r="A804" s="417" t="s">
        <v>723</v>
      </c>
      <c r="B804" s="420">
        <v>4.6</v>
      </c>
      <c r="C804" s="421"/>
    </row>
    <row r="805" spans="1:3" s="59" customFormat="1" ht="15" customHeight="1">
      <c r="A805" s="410" t="s">
        <v>724</v>
      </c>
      <c r="B805" s="420">
        <v>0</v>
      </c>
      <c r="C805" s="421"/>
    </row>
    <row r="806" spans="1:3" s="59" customFormat="1" ht="15" customHeight="1">
      <c r="A806" s="417" t="s">
        <v>725</v>
      </c>
      <c r="B806" s="420">
        <v>0</v>
      </c>
      <c r="C806" s="421"/>
    </row>
    <row r="807" spans="1:3" s="59" customFormat="1" ht="15" customHeight="1">
      <c r="A807" s="410" t="s">
        <v>726</v>
      </c>
      <c r="B807" s="420">
        <v>0</v>
      </c>
      <c r="C807" s="421"/>
    </row>
    <row r="808" spans="1:3" s="59" customFormat="1" ht="15" customHeight="1">
      <c r="A808" s="417" t="s">
        <v>727</v>
      </c>
      <c r="B808" s="420">
        <v>0</v>
      </c>
      <c r="C808" s="421"/>
    </row>
    <row r="809" spans="1:3" s="59" customFormat="1" ht="15" customHeight="1">
      <c r="A809" s="410" t="s">
        <v>728</v>
      </c>
      <c r="B809" s="411">
        <f>SUM(B810:B823)</f>
        <v>13.45</v>
      </c>
      <c r="C809" s="422"/>
    </row>
    <row r="810" spans="1:3" s="59" customFormat="1" ht="15" customHeight="1">
      <c r="A810" s="417" t="s">
        <v>129</v>
      </c>
      <c r="B810" s="420">
        <v>0</v>
      </c>
      <c r="C810" s="421"/>
    </row>
    <row r="811" spans="1:3" s="59" customFormat="1" ht="15" customHeight="1">
      <c r="A811" s="417" t="s">
        <v>130</v>
      </c>
      <c r="B811" s="420">
        <v>6.2</v>
      </c>
      <c r="C811" s="421"/>
    </row>
    <row r="812" spans="1:3" s="59" customFormat="1" ht="15" customHeight="1">
      <c r="A812" s="417" t="s">
        <v>131</v>
      </c>
      <c r="B812" s="420">
        <v>0</v>
      </c>
      <c r="C812" s="421"/>
    </row>
    <row r="813" spans="1:3" s="59" customFormat="1" ht="15" customHeight="1">
      <c r="A813" s="417" t="s">
        <v>729</v>
      </c>
      <c r="B813" s="420">
        <v>0</v>
      </c>
      <c r="C813" s="421"/>
    </row>
    <row r="814" spans="1:3" s="59" customFormat="1" ht="15" customHeight="1">
      <c r="A814" s="417" t="s">
        <v>730</v>
      </c>
      <c r="B814" s="420">
        <v>0</v>
      </c>
      <c r="C814" s="421"/>
    </row>
    <row r="815" spans="1:3" s="59" customFormat="1" ht="15" customHeight="1">
      <c r="A815" s="417" t="s">
        <v>731</v>
      </c>
      <c r="B815" s="420">
        <v>0</v>
      </c>
      <c r="C815" s="421"/>
    </row>
    <row r="816" spans="1:3" s="59" customFormat="1" ht="15" customHeight="1">
      <c r="A816" s="417" t="s">
        <v>732</v>
      </c>
      <c r="B816" s="420">
        <v>0</v>
      </c>
      <c r="C816" s="421"/>
    </row>
    <row r="817" spans="1:3" s="59" customFormat="1" ht="15" customHeight="1">
      <c r="A817" s="417" t="s">
        <v>733</v>
      </c>
      <c r="B817" s="420">
        <v>0</v>
      </c>
      <c r="C817" s="421"/>
    </row>
    <row r="818" spans="1:3" s="59" customFormat="1" ht="15" customHeight="1">
      <c r="A818" s="417" t="s">
        <v>734</v>
      </c>
      <c r="B818" s="420">
        <v>0</v>
      </c>
      <c r="C818" s="421"/>
    </row>
    <row r="819" spans="1:3" s="59" customFormat="1" ht="15" customHeight="1">
      <c r="A819" s="417" t="s">
        <v>735</v>
      </c>
      <c r="B819" s="420">
        <v>0</v>
      </c>
      <c r="C819" s="421"/>
    </row>
    <row r="820" spans="1:3" s="59" customFormat="1" ht="15" customHeight="1">
      <c r="A820" s="417" t="s">
        <v>170</v>
      </c>
      <c r="B820" s="420">
        <v>0</v>
      </c>
      <c r="C820" s="421"/>
    </row>
    <row r="821" spans="1:3" s="59" customFormat="1" ht="15" customHeight="1">
      <c r="A821" s="417" t="s">
        <v>736</v>
      </c>
      <c r="B821" s="420">
        <v>0</v>
      </c>
      <c r="C821" s="421"/>
    </row>
    <row r="822" spans="1:3" s="59" customFormat="1" ht="15" customHeight="1">
      <c r="A822" s="417" t="s">
        <v>138</v>
      </c>
      <c r="B822" s="420">
        <v>7.25</v>
      </c>
      <c r="C822" s="421"/>
    </row>
    <row r="823" spans="1:3" s="59" customFormat="1" ht="15" customHeight="1">
      <c r="A823" s="417" t="s">
        <v>737</v>
      </c>
      <c r="B823" s="420"/>
      <c r="C823" s="421"/>
    </row>
    <row r="824" spans="1:3" s="59" customFormat="1" ht="15" customHeight="1">
      <c r="A824" s="410" t="s">
        <v>738</v>
      </c>
      <c r="B824" s="420"/>
      <c r="C824" s="421"/>
    </row>
    <row r="825" spans="1:3" s="59" customFormat="1" ht="15" customHeight="1">
      <c r="A825" s="417" t="s">
        <v>739</v>
      </c>
      <c r="B825" s="420"/>
      <c r="C825" s="421"/>
    </row>
    <row r="826" spans="1:3" s="59" customFormat="1" ht="15" customHeight="1">
      <c r="A826" s="410" t="s">
        <v>740</v>
      </c>
      <c r="B826" s="411">
        <f>B827+B838+B840+B843+B845+B847</f>
        <v>8637.27</v>
      </c>
      <c r="C826" s="422"/>
    </row>
    <row r="827" spans="1:3" s="59" customFormat="1" ht="15" customHeight="1">
      <c r="A827" s="410" t="s">
        <v>741</v>
      </c>
      <c r="B827" s="411">
        <f>SUM(B828:B837)</f>
        <v>1685.17</v>
      </c>
      <c r="C827" s="422"/>
    </row>
    <row r="828" spans="1:3" s="59" customFormat="1" ht="15" customHeight="1">
      <c r="A828" s="417" t="s">
        <v>129</v>
      </c>
      <c r="B828" s="420">
        <v>1685.17</v>
      </c>
      <c r="C828" s="421"/>
    </row>
    <row r="829" spans="1:3" s="59" customFormat="1" ht="15" customHeight="1">
      <c r="A829" s="417" t="s">
        <v>130</v>
      </c>
      <c r="B829" s="420"/>
      <c r="C829" s="421"/>
    </row>
    <row r="830" spans="1:3" s="59" customFormat="1" ht="15" customHeight="1">
      <c r="A830" s="417" t="s">
        <v>131</v>
      </c>
      <c r="B830" s="420"/>
      <c r="C830" s="421"/>
    </row>
    <row r="831" spans="1:3" s="59" customFormat="1" ht="15" customHeight="1">
      <c r="A831" s="417" t="s">
        <v>742</v>
      </c>
      <c r="B831" s="420"/>
      <c r="C831" s="421"/>
    </row>
    <row r="832" spans="1:3" s="59" customFormat="1" ht="15" customHeight="1">
      <c r="A832" s="417" t="s">
        <v>743</v>
      </c>
      <c r="B832" s="420"/>
      <c r="C832" s="421"/>
    </row>
    <row r="833" spans="1:3" s="59" customFormat="1" ht="15" customHeight="1">
      <c r="A833" s="417" t="s">
        <v>744</v>
      </c>
      <c r="B833" s="420"/>
      <c r="C833" s="421"/>
    </row>
    <row r="834" spans="1:7" s="59" customFormat="1" ht="15" customHeight="1">
      <c r="A834" s="417" t="s">
        <v>745</v>
      </c>
      <c r="B834" s="420"/>
      <c r="C834" s="421"/>
      <c r="E834" s="401"/>
      <c r="F834" s="401"/>
      <c r="G834" s="401"/>
    </row>
    <row r="835" spans="1:3" s="59" customFormat="1" ht="15" customHeight="1">
      <c r="A835" s="417" t="s">
        <v>746</v>
      </c>
      <c r="B835" s="420"/>
      <c r="C835" s="421"/>
    </row>
    <row r="836" spans="1:3" s="59" customFormat="1" ht="15" customHeight="1">
      <c r="A836" s="417" t="s">
        <v>747</v>
      </c>
      <c r="B836" s="420"/>
      <c r="C836" s="421"/>
    </row>
    <row r="837" spans="1:3" s="59" customFormat="1" ht="15" customHeight="1">
      <c r="A837" s="417" t="s">
        <v>748</v>
      </c>
      <c r="B837" s="420"/>
      <c r="C837" s="421"/>
    </row>
    <row r="838" spans="1:3" s="59" customFormat="1" ht="15" customHeight="1">
      <c r="A838" s="410" t="s">
        <v>749</v>
      </c>
      <c r="B838" s="420"/>
      <c r="C838" s="421"/>
    </row>
    <row r="839" spans="1:3" s="59" customFormat="1" ht="15" customHeight="1">
      <c r="A839" s="417" t="s">
        <v>750</v>
      </c>
      <c r="B839" s="420"/>
      <c r="C839" s="421"/>
    </row>
    <row r="840" spans="1:3" s="59" customFormat="1" ht="15" customHeight="1">
      <c r="A840" s="410" t="s">
        <v>751</v>
      </c>
      <c r="B840" s="411">
        <f>SUM(B841:B842)</f>
        <v>770.1</v>
      </c>
      <c r="C840" s="422"/>
    </row>
    <row r="841" spans="1:3" s="59" customFormat="1" ht="15" customHeight="1">
      <c r="A841" s="417" t="s">
        <v>752</v>
      </c>
      <c r="B841" s="420">
        <v>10.1</v>
      </c>
      <c r="C841" s="421"/>
    </row>
    <row r="842" spans="1:3" s="59" customFormat="1" ht="15" customHeight="1">
      <c r="A842" s="417" t="s">
        <v>753</v>
      </c>
      <c r="B842" s="420">
        <v>760</v>
      </c>
      <c r="C842" s="421"/>
    </row>
    <row r="843" spans="1:3" s="59" customFormat="1" ht="15" customHeight="1">
      <c r="A843" s="410" t="s">
        <v>754</v>
      </c>
      <c r="B843" s="411">
        <v>5631</v>
      </c>
      <c r="C843" s="422"/>
    </row>
    <row r="844" spans="1:3" s="59" customFormat="1" ht="15" customHeight="1">
      <c r="A844" s="417" t="s">
        <v>755</v>
      </c>
      <c r="B844" s="420">
        <v>5631</v>
      </c>
      <c r="C844" s="421"/>
    </row>
    <row r="845" spans="1:3" s="59" customFormat="1" ht="15" customHeight="1">
      <c r="A845" s="410" t="s">
        <v>756</v>
      </c>
      <c r="B845" s="420"/>
      <c r="C845" s="421"/>
    </row>
    <row r="846" spans="1:3" s="59" customFormat="1" ht="15" customHeight="1">
      <c r="A846" s="417" t="s">
        <v>757</v>
      </c>
      <c r="B846" s="420"/>
      <c r="C846" s="421"/>
    </row>
    <row r="847" spans="1:3" s="59" customFormat="1" ht="15" customHeight="1">
      <c r="A847" s="410" t="s">
        <v>758</v>
      </c>
      <c r="B847" s="411">
        <v>551</v>
      </c>
      <c r="C847" s="422"/>
    </row>
    <row r="848" spans="1:3" s="59" customFormat="1" ht="15" customHeight="1">
      <c r="A848" s="417" t="s">
        <v>759</v>
      </c>
      <c r="B848" s="420">
        <v>551</v>
      </c>
      <c r="C848" s="421"/>
    </row>
    <row r="849" spans="1:3" s="59" customFormat="1" ht="15" customHeight="1">
      <c r="A849" s="410" t="s">
        <v>760</v>
      </c>
      <c r="B849" s="411">
        <f>B850+B876+B901+B929+B940+B947+B954+B957</f>
        <v>4897.860000000001</v>
      </c>
      <c r="C849" s="422"/>
    </row>
    <row r="850" spans="1:3" s="59" customFormat="1" ht="15" customHeight="1">
      <c r="A850" s="410" t="s">
        <v>761</v>
      </c>
      <c r="B850" s="411">
        <f>SUM(B851:B875)</f>
        <v>1755.26</v>
      </c>
      <c r="C850" s="422"/>
    </row>
    <row r="851" spans="1:3" s="59" customFormat="1" ht="15" customHeight="1">
      <c r="A851" s="417" t="s">
        <v>129</v>
      </c>
      <c r="B851" s="420">
        <v>343.32</v>
      </c>
      <c r="C851" s="421"/>
    </row>
    <row r="852" spans="1:3" s="59" customFormat="1" ht="15" customHeight="1">
      <c r="A852" s="417" t="s">
        <v>130</v>
      </c>
      <c r="B852" s="420">
        <v>343.8</v>
      </c>
      <c r="C852" s="421"/>
    </row>
    <row r="853" spans="1:3" s="59" customFormat="1" ht="15" customHeight="1">
      <c r="A853" s="417" t="s">
        <v>131</v>
      </c>
      <c r="B853" s="420"/>
      <c r="C853" s="421"/>
    </row>
    <row r="854" spans="1:3" s="59" customFormat="1" ht="15" customHeight="1">
      <c r="A854" s="417" t="s">
        <v>138</v>
      </c>
      <c r="B854" s="420">
        <v>193.82</v>
      </c>
      <c r="C854" s="421"/>
    </row>
    <row r="855" spans="1:3" s="59" customFormat="1" ht="15" customHeight="1">
      <c r="A855" s="417" t="s">
        <v>762</v>
      </c>
      <c r="B855" s="420"/>
      <c r="C855" s="421"/>
    </row>
    <row r="856" spans="1:3" s="59" customFormat="1" ht="15" customHeight="1">
      <c r="A856" s="417" t="s">
        <v>763</v>
      </c>
      <c r="B856" s="420">
        <v>86.32</v>
      </c>
      <c r="C856" s="421"/>
    </row>
    <row r="857" spans="1:7" s="59" customFormat="1" ht="15" customHeight="1">
      <c r="A857" s="417" t="s">
        <v>764</v>
      </c>
      <c r="B857" s="420">
        <v>13.3</v>
      </c>
      <c r="C857" s="421"/>
      <c r="E857" s="401"/>
      <c r="F857" s="401"/>
      <c r="G857" s="401"/>
    </row>
    <row r="858" spans="1:3" s="59" customFormat="1" ht="15" customHeight="1">
      <c r="A858" s="417" t="s">
        <v>765</v>
      </c>
      <c r="B858" s="420"/>
      <c r="C858" s="421"/>
    </row>
    <row r="859" spans="1:3" s="59" customFormat="1" ht="15" customHeight="1">
      <c r="A859" s="417" t="s">
        <v>766</v>
      </c>
      <c r="B859" s="420"/>
      <c r="C859" s="421"/>
    </row>
    <row r="860" spans="1:3" s="59" customFormat="1" ht="15" customHeight="1">
      <c r="A860" s="417" t="s">
        <v>767</v>
      </c>
      <c r="B860" s="420"/>
      <c r="C860" s="421"/>
    </row>
    <row r="861" spans="1:3" s="59" customFormat="1" ht="15" customHeight="1">
      <c r="A861" s="417" t="s">
        <v>768</v>
      </c>
      <c r="B861" s="420"/>
      <c r="C861" s="421"/>
    </row>
    <row r="862" spans="1:3" s="59" customFormat="1" ht="15" customHeight="1">
      <c r="A862" s="417" t="s">
        <v>769</v>
      </c>
      <c r="B862" s="420"/>
      <c r="C862" s="421"/>
    </row>
    <row r="863" spans="1:3" s="59" customFormat="1" ht="15" customHeight="1">
      <c r="A863" s="417" t="s">
        <v>770</v>
      </c>
      <c r="B863" s="420"/>
      <c r="C863" s="421"/>
    </row>
    <row r="864" spans="1:3" s="59" customFormat="1" ht="15" customHeight="1">
      <c r="A864" s="417" t="s">
        <v>771</v>
      </c>
      <c r="B864" s="420">
        <v>62</v>
      </c>
      <c r="C864" s="421"/>
    </row>
    <row r="865" spans="1:3" s="59" customFormat="1" ht="15" customHeight="1">
      <c r="A865" s="417" t="s">
        <v>772</v>
      </c>
      <c r="B865" s="420"/>
      <c r="C865" s="421"/>
    </row>
    <row r="866" spans="1:3" s="59" customFormat="1" ht="15" customHeight="1">
      <c r="A866" s="417" t="s">
        <v>773</v>
      </c>
      <c r="B866" s="420"/>
      <c r="C866" s="421"/>
    </row>
    <row r="867" spans="1:3" s="59" customFormat="1" ht="15" customHeight="1">
      <c r="A867" s="417" t="s">
        <v>774</v>
      </c>
      <c r="B867" s="420"/>
      <c r="C867" s="421"/>
    </row>
    <row r="868" spans="1:3" s="59" customFormat="1" ht="15" customHeight="1">
      <c r="A868" s="417" t="s">
        <v>775</v>
      </c>
      <c r="B868" s="420"/>
      <c r="C868" s="421"/>
    </row>
    <row r="869" spans="1:3" s="59" customFormat="1" ht="15" customHeight="1">
      <c r="A869" s="417" t="s">
        <v>776</v>
      </c>
      <c r="B869" s="420">
        <v>700</v>
      </c>
      <c r="C869" s="421"/>
    </row>
    <row r="870" spans="1:3" s="59" customFormat="1" ht="15" customHeight="1">
      <c r="A870" s="417" t="s">
        <v>777</v>
      </c>
      <c r="B870" s="420"/>
      <c r="C870" s="421"/>
    </row>
    <row r="871" spans="1:3" s="59" customFormat="1" ht="15" customHeight="1">
      <c r="A871" s="417" t="s">
        <v>778</v>
      </c>
      <c r="B871" s="420"/>
      <c r="C871" s="421"/>
    </row>
    <row r="872" spans="1:3" s="59" customFormat="1" ht="15" customHeight="1">
      <c r="A872" s="417" t="s">
        <v>779</v>
      </c>
      <c r="B872" s="420"/>
      <c r="C872" s="421"/>
    </row>
    <row r="873" spans="1:3" s="59" customFormat="1" ht="15" customHeight="1">
      <c r="A873" s="417" t="s">
        <v>780</v>
      </c>
      <c r="B873" s="420"/>
      <c r="C873" s="421"/>
    </row>
    <row r="874" spans="1:3" s="59" customFormat="1" ht="15" customHeight="1">
      <c r="A874" s="417" t="s">
        <v>781</v>
      </c>
      <c r="B874" s="420"/>
      <c r="C874" s="421"/>
    </row>
    <row r="875" spans="1:3" s="59" customFormat="1" ht="15" customHeight="1">
      <c r="A875" s="417" t="s">
        <v>782</v>
      </c>
      <c r="B875" s="420">
        <v>12.7</v>
      </c>
      <c r="C875" s="421"/>
    </row>
    <row r="876" spans="1:3" s="59" customFormat="1" ht="15" customHeight="1">
      <c r="A876" s="410" t="s">
        <v>783</v>
      </c>
      <c r="B876" s="411">
        <f>SUM(B877:B900)</f>
        <v>183</v>
      </c>
      <c r="C876" s="422"/>
    </row>
    <row r="877" spans="1:3" s="59" customFormat="1" ht="15" customHeight="1">
      <c r="A877" s="417" t="s">
        <v>129</v>
      </c>
      <c r="B877" s="420">
        <v>183</v>
      </c>
      <c r="C877" s="421"/>
    </row>
    <row r="878" spans="1:3" s="59" customFormat="1" ht="15" customHeight="1">
      <c r="A878" s="417" t="s">
        <v>130</v>
      </c>
      <c r="B878" s="420"/>
      <c r="C878" s="421"/>
    </row>
    <row r="879" spans="1:3" s="59" customFormat="1" ht="15" customHeight="1">
      <c r="A879" s="417" t="s">
        <v>131</v>
      </c>
      <c r="B879" s="420">
        <v>0</v>
      </c>
      <c r="C879" s="421"/>
    </row>
    <row r="880" spans="1:3" s="59" customFormat="1" ht="15" customHeight="1">
      <c r="A880" s="417" t="s">
        <v>784</v>
      </c>
      <c r="B880" s="420"/>
      <c r="C880" s="421"/>
    </row>
    <row r="881" spans="1:3" s="59" customFormat="1" ht="15" customHeight="1">
      <c r="A881" s="417" t="s">
        <v>785</v>
      </c>
      <c r="B881" s="420"/>
      <c r="C881" s="421"/>
    </row>
    <row r="882" spans="1:3" s="59" customFormat="1" ht="15" customHeight="1">
      <c r="A882" s="417" t="s">
        <v>786</v>
      </c>
      <c r="B882" s="420"/>
      <c r="C882" s="421"/>
    </row>
    <row r="883" spans="1:3" s="59" customFormat="1" ht="15" customHeight="1">
      <c r="A883" s="417" t="s">
        <v>787</v>
      </c>
      <c r="B883" s="420"/>
      <c r="C883" s="421"/>
    </row>
    <row r="884" spans="1:3" s="59" customFormat="1" ht="15" customHeight="1">
      <c r="A884" s="417" t="s">
        <v>788</v>
      </c>
      <c r="B884" s="420"/>
      <c r="C884" s="421"/>
    </row>
    <row r="885" spans="1:3" s="59" customFormat="1" ht="15" customHeight="1">
      <c r="A885" s="417" t="s">
        <v>789</v>
      </c>
      <c r="B885" s="420"/>
      <c r="C885" s="421"/>
    </row>
    <row r="886" spans="1:3" s="59" customFormat="1" ht="15" customHeight="1">
      <c r="A886" s="417" t="s">
        <v>790</v>
      </c>
      <c r="B886" s="420"/>
      <c r="C886" s="421"/>
    </row>
    <row r="887" spans="1:3" s="59" customFormat="1" ht="15" customHeight="1">
      <c r="A887" s="417" t="s">
        <v>791</v>
      </c>
      <c r="B887" s="420"/>
      <c r="C887" s="421"/>
    </row>
    <row r="888" spans="1:3" s="59" customFormat="1" ht="15" customHeight="1">
      <c r="A888" s="417" t="s">
        <v>792</v>
      </c>
      <c r="B888" s="420"/>
      <c r="C888" s="421"/>
    </row>
    <row r="889" spans="1:3" s="59" customFormat="1" ht="15" customHeight="1">
      <c r="A889" s="417" t="s">
        <v>793</v>
      </c>
      <c r="B889" s="420"/>
      <c r="C889" s="421"/>
    </row>
    <row r="890" spans="1:3" s="59" customFormat="1" ht="15" customHeight="1">
      <c r="A890" s="417" t="s">
        <v>794</v>
      </c>
      <c r="B890" s="420"/>
      <c r="C890" s="421"/>
    </row>
    <row r="891" spans="1:3" s="59" customFormat="1" ht="15" customHeight="1">
      <c r="A891" s="417" t="s">
        <v>795</v>
      </c>
      <c r="B891" s="420"/>
      <c r="C891" s="421"/>
    </row>
    <row r="892" spans="1:3" s="59" customFormat="1" ht="15" customHeight="1">
      <c r="A892" s="417" t="s">
        <v>796</v>
      </c>
      <c r="B892" s="420"/>
      <c r="C892" s="421"/>
    </row>
    <row r="893" spans="1:3" s="59" customFormat="1" ht="15" customHeight="1">
      <c r="A893" s="417" t="s">
        <v>797</v>
      </c>
      <c r="B893" s="420"/>
      <c r="C893" s="421"/>
    </row>
    <row r="894" spans="1:3" s="59" customFormat="1" ht="15" customHeight="1">
      <c r="A894" s="417" t="s">
        <v>798</v>
      </c>
      <c r="B894" s="420"/>
      <c r="C894" s="421"/>
    </row>
    <row r="895" spans="1:3" s="59" customFormat="1" ht="15" customHeight="1">
      <c r="A895" s="417" t="s">
        <v>799</v>
      </c>
      <c r="B895" s="420"/>
      <c r="C895" s="421"/>
    </row>
    <row r="896" spans="1:3" s="59" customFormat="1" ht="15" customHeight="1">
      <c r="A896" s="417" t="s">
        <v>800</v>
      </c>
      <c r="B896" s="420"/>
      <c r="C896" s="421"/>
    </row>
    <row r="897" spans="1:3" s="59" customFormat="1" ht="15" customHeight="1">
      <c r="A897" s="417" t="s">
        <v>801</v>
      </c>
      <c r="B897" s="420"/>
      <c r="C897" s="421"/>
    </row>
    <row r="898" spans="1:3" s="59" customFormat="1" ht="15" customHeight="1">
      <c r="A898" s="417" t="s">
        <v>802</v>
      </c>
      <c r="B898" s="420"/>
      <c r="C898" s="421"/>
    </row>
    <row r="899" spans="1:3" s="59" customFormat="1" ht="15" customHeight="1">
      <c r="A899" s="417" t="s">
        <v>768</v>
      </c>
      <c r="B899" s="420"/>
      <c r="C899" s="421"/>
    </row>
    <row r="900" spans="1:3" s="59" customFormat="1" ht="15" customHeight="1">
      <c r="A900" s="417" t="s">
        <v>803</v>
      </c>
      <c r="B900" s="420"/>
      <c r="C900" s="421"/>
    </row>
    <row r="901" spans="1:3" s="59" customFormat="1" ht="15" customHeight="1">
      <c r="A901" s="410" t="s">
        <v>804</v>
      </c>
      <c r="B901" s="411">
        <f>SUM(B902:B928)</f>
        <v>325.6</v>
      </c>
      <c r="C901" s="422"/>
    </row>
    <row r="902" spans="1:3" s="59" customFormat="1" ht="15" customHeight="1">
      <c r="A902" s="417" t="s">
        <v>129</v>
      </c>
      <c r="B902" s="420">
        <v>126.48</v>
      </c>
      <c r="C902" s="421"/>
    </row>
    <row r="903" spans="1:3" s="59" customFormat="1" ht="15" customHeight="1">
      <c r="A903" s="417" t="s">
        <v>130</v>
      </c>
      <c r="B903" s="420">
        <v>4.8</v>
      </c>
      <c r="C903" s="421"/>
    </row>
    <row r="904" spans="1:3" s="59" customFormat="1" ht="15" customHeight="1">
      <c r="A904" s="417" t="s">
        <v>131</v>
      </c>
      <c r="B904" s="420"/>
      <c r="C904" s="421"/>
    </row>
    <row r="905" spans="1:3" s="59" customFormat="1" ht="15" customHeight="1">
      <c r="A905" s="417" t="s">
        <v>805</v>
      </c>
      <c r="B905" s="420">
        <v>56.72</v>
      </c>
      <c r="C905" s="421"/>
    </row>
    <row r="906" spans="1:3" s="59" customFormat="1" ht="15" customHeight="1">
      <c r="A906" s="417" t="s">
        <v>806</v>
      </c>
      <c r="B906" s="420">
        <v>130</v>
      </c>
      <c r="C906" s="421"/>
    </row>
    <row r="907" spans="1:3" s="59" customFormat="1" ht="15" customHeight="1">
      <c r="A907" s="417" t="s">
        <v>807</v>
      </c>
      <c r="B907" s="420">
        <v>2.3</v>
      </c>
      <c r="C907" s="421"/>
    </row>
    <row r="908" spans="1:3" s="59" customFormat="1" ht="15" customHeight="1">
      <c r="A908" s="417" t="s">
        <v>808</v>
      </c>
      <c r="B908" s="420"/>
      <c r="C908" s="421"/>
    </row>
    <row r="909" spans="1:3" s="59" customFormat="1" ht="15" customHeight="1">
      <c r="A909" s="417" t="s">
        <v>809</v>
      </c>
      <c r="B909" s="420"/>
      <c r="C909" s="421"/>
    </row>
    <row r="910" spans="1:3" s="59" customFormat="1" ht="15" customHeight="1">
      <c r="A910" s="417" t="s">
        <v>810</v>
      </c>
      <c r="B910" s="420"/>
      <c r="C910" s="421"/>
    </row>
    <row r="911" spans="1:3" s="59" customFormat="1" ht="15" customHeight="1">
      <c r="A911" s="417" t="s">
        <v>811</v>
      </c>
      <c r="B911" s="420"/>
      <c r="C911" s="421"/>
    </row>
    <row r="912" spans="1:3" s="59" customFormat="1" ht="15" customHeight="1">
      <c r="A912" s="417" t="s">
        <v>812</v>
      </c>
      <c r="B912" s="420"/>
      <c r="C912" s="421"/>
    </row>
    <row r="913" spans="1:3" s="59" customFormat="1" ht="15" customHeight="1">
      <c r="A913" s="417" t="s">
        <v>813</v>
      </c>
      <c r="B913" s="420"/>
      <c r="C913" s="421"/>
    </row>
    <row r="914" spans="1:3" s="59" customFormat="1" ht="15" customHeight="1">
      <c r="A914" s="417" t="s">
        <v>814</v>
      </c>
      <c r="B914" s="420"/>
      <c r="C914" s="421"/>
    </row>
    <row r="915" spans="1:3" s="59" customFormat="1" ht="15" customHeight="1">
      <c r="A915" s="417" t="s">
        <v>815</v>
      </c>
      <c r="B915" s="420">
        <v>1.6</v>
      </c>
      <c r="C915" s="421"/>
    </row>
    <row r="916" spans="1:3" s="59" customFormat="1" ht="15" customHeight="1">
      <c r="A916" s="417" t="s">
        <v>816</v>
      </c>
      <c r="B916" s="420"/>
      <c r="C916" s="421"/>
    </row>
    <row r="917" spans="1:3" s="59" customFormat="1" ht="15" customHeight="1">
      <c r="A917" s="417" t="s">
        <v>817</v>
      </c>
      <c r="B917" s="420"/>
      <c r="C917" s="421"/>
    </row>
    <row r="918" spans="1:3" s="59" customFormat="1" ht="15" customHeight="1">
      <c r="A918" s="417" t="s">
        <v>818</v>
      </c>
      <c r="B918" s="420">
        <v>0</v>
      </c>
      <c r="C918" s="421"/>
    </row>
    <row r="919" spans="1:3" s="59" customFormat="1" ht="15" customHeight="1">
      <c r="A919" s="417" t="s">
        <v>819</v>
      </c>
      <c r="B919" s="420">
        <v>0</v>
      </c>
      <c r="C919" s="421"/>
    </row>
    <row r="920" spans="1:3" s="59" customFormat="1" ht="15" customHeight="1">
      <c r="A920" s="417" t="s">
        <v>820</v>
      </c>
      <c r="B920" s="420">
        <v>0</v>
      </c>
      <c r="C920" s="421"/>
    </row>
    <row r="921" spans="1:3" s="59" customFormat="1" ht="15" customHeight="1">
      <c r="A921" s="417" t="s">
        <v>821</v>
      </c>
      <c r="B921" s="420"/>
      <c r="C921" s="421"/>
    </row>
    <row r="922" spans="1:3" s="59" customFormat="1" ht="15" customHeight="1">
      <c r="A922" s="417" t="s">
        <v>822</v>
      </c>
      <c r="B922" s="420">
        <v>1.4</v>
      </c>
      <c r="C922" s="421"/>
    </row>
    <row r="923" spans="1:3" s="59" customFormat="1" ht="15" customHeight="1">
      <c r="A923" s="417" t="s">
        <v>796</v>
      </c>
      <c r="B923" s="420"/>
      <c r="C923" s="421"/>
    </row>
    <row r="924" spans="1:3" s="59" customFormat="1" ht="15" customHeight="1">
      <c r="A924" s="417" t="s">
        <v>823</v>
      </c>
      <c r="B924" s="420"/>
      <c r="C924" s="421"/>
    </row>
    <row r="925" spans="1:3" s="59" customFormat="1" ht="15" customHeight="1">
      <c r="A925" s="417" t="s">
        <v>824</v>
      </c>
      <c r="B925" s="420"/>
      <c r="C925" s="421"/>
    </row>
    <row r="926" spans="1:3" s="59" customFormat="1" ht="15" customHeight="1">
      <c r="A926" s="417" t="s">
        <v>825</v>
      </c>
      <c r="B926" s="420"/>
      <c r="C926" s="421"/>
    </row>
    <row r="927" spans="1:3" s="59" customFormat="1" ht="15" customHeight="1">
      <c r="A927" s="417" t="s">
        <v>826</v>
      </c>
      <c r="B927" s="420"/>
      <c r="C927" s="421"/>
    </row>
    <row r="928" spans="1:3" s="59" customFormat="1" ht="15" customHeight="1">
      <c r="A928" s="417" t="s">
        <v>827</v>
      </c>
      <c r="B928" s="420">
        <v>2.3</v>
      </c>
      <c r="C928" s="421"/>
    </row>
    <row r="929" spans="1:3" s="59" customFormat="1" ht="15" customHeight="1">
      <c r="A929" s="410" t="s">
        <v>828</v>
      </c>
      <c r="B929" s="420"/>
      <c r="C929" s="421"/>
    </row>
    <row r="930" spans="1:3" s="59" customFormat="1" ht="15" customHeight="1">
      <c r="A930" s="417" t="s">
        <v>129</v>
      </c>
      <c r="B930" s="420"/>
      <c r="C930" s="421"/>
    </row>
    <row r="931" spans="1:3" s="59" customFormat="1" ht="15" customHeight="1">
      <c r="A931" s="417" t="s">
        <v>130</v>
      </c>
      <c r="B931" s="420"/>
      <c r="C931" s="421"/>
    </row>
    <row r="932" spans="1:3" s="59" customFormat="1" ht="15" customHeight="1">
      <c r="A932" s="417" t="s">
        <v>131</v>
      </c>
      <c r="B932" s="420"/>
      <c r="C932" s="421"/>
    </row>
    <row r="933" spans="1:3" s="59" customFormat="1" ht="15" customHeight="1">
      <c r="A933" s="417" t="s">
        <v>829</v>
      </c>
      <c r="B933" s="420"/>
      <c r="C933" s="421"/>
    </row>
    <row r="934" spans="1:3" s="59" customFormat="1" ht="15" customHeight="1">
      <c r="A934" s="417" t="s">
        <v>830</v>
      </c>
      <c r="B934" s="420"/>
      <c r="C934" s="421"/>
    </row>
    <row r="935" spans="1:3" s="59" customFormat="1" ht="15" customHeight="1">
      <c r="A935" s="417" t="s">
        <v>831</v>
      </c>
      <c r="B935" s="420"/>
      <c r="C935" s="421"/>
    </row>
    <row r="936" spans="1:3" s="59" customFormat="1" ht="15" customHeight="1">
      <c r="A936" s="417" t="s">
        <v>832</v>
      </c>
      <c r="B936" s="420"/>
      <c r="C936" s="421"/>
    </row>
    <row r="937" spans="1:3" s="59" customFormat="1" ht="15" customHeight="1">
      <c r="A937" s="417" t="s">
        <v>833</v>
      </c>
      <c r="B937" s="420"/>
      <c r="C937" s="421"/>
    </row>
    <row r="938" spans="1:3" s="59" customFormat="1" ht="15" customHeight="1">
      <c r="A938" s="417" t="s">
        <v>834</v>
      </c>
      <c r="B938" s="420"/>
      <c r="C938" s="421"/>
    </row>
    <row r="939" spans="1:3" s="59" customFormat="1" ht="15" customHeight="1">
      <c r="A939" s="417" t="s">
        <v>835</v>
      </c>
      <c r="B939" s="420"/>
      <c r="C939" s="421"/>
    </row>
    <row r="940" spans="1:3" s="59" customFormat="1" ht="15" customHeight="1">
      <c r="A940" s="410" t="s">
        <v>836</v>
      </c>
      <c r="B940" s="411">
        <f>SUM(B941:B946)</f>
        <v>1425</v>
      </c>
      <c r="C940" s="422"/>
    </row>
    <row r="941" spans="1:3" s="59" customFormat="1" ht="15" customHeight="1">
      <c r="A941" s="417" t="s">
        <v>837</v>
      </c>
      <c r="B941" s="420">
        <v>5</v>
      </c>
      <c r="C941" s="421"/>
    </row>
    <row r="942" spans="1:3" s="59" customFormat="1" ht="15" customHeight="1">
      <c r="A942" s="417" t="s">
        <v>838</v>
      </c>
      <c r="B942" s="420"/>
      <c r="C942" s="421"/>
    </row>
    <row r="943" spans="1:3" s="59" customFormat="1" ht="15" customHeight="1">
      <c r="A943" s="417" t="s">
        <v>839</v>
      </c>
      <c r="B943" s="420">
        <v>1300</v>
      </c>
      <c r="C943" s="421"/>
    </row>
    <row r="944" spans="1:3" s="59" customFormat="1" ht="15" customHeight="1">
      <c r="A944" s="417" t="s">
        <v>840</v>
      </c>
      <c r="B944" s="420">
        <v>120</v>
      </c>
      <c r="C944" s="421"/>
    </row>
    <row r="945" spans="1:3" s="59" customFormat="1" ht="15" customHeight="1">
      <c r="A945" s="417" t="s">
        <v>841</v>
      </c>
      <c r="B945" s="420"/>
      <c r="C945" s="421"/>
    </row>
    <row r="946" spans="1:3" s="59" customFormat="1" ht="15" customHeight="1">
      <c r="A946" s="417" t="s">
        <v>842</v>
      </c>
      <c r="B946" s="420"/>
      <c r="C946" s="421"/>
    </row>
    <row r="947" spans="1:3" s="59" customFormat="1" ht="15" customHeight="1">
      <c r="A947" s="410" t="s">
        <v>843</v>
      </c>
      <c r="B947" s="420"/>
      <c r="C947" s="421"/>
    </row>
    <row r="948" spans="1:3" s="59" customFormat="1" ht="15" customHeight="1">
      <c r="A948" s="417" t="s">
        <v>844</v>
      </c>
      <c r="B948" s="420"/>
      <c r="C948" s="421"/>
    </row>
    <row r="949" spans="1:3" s="59" customFormat="1" ht="15" customHeight="1">
      <c r="A949" s="417" t="s">
        <v>845</v>
      </c>
      <c r="B949" s="420">
        <v>0</v>
      </c>
      <c r="C949" s="421"/>
    </row>
    <row r="950" spans="1:3" s="59" customFormat="1" ht="15" customHeight="1">
      <c r="A950" s="417" t="s">
        <v>846</v>
      </c>
      <c r="B950" s="420">
        <v>0</v>
      </c>
      <c r="C950" s="421"/>
    </row>
    <row r="951" spans="1:3" s="59" customFormat="1" ht="15" customHeight="1">
      <c r="A951" s="417" t="s">
        <v>847</v>
      </c>
      <c r="B951" s="420"/>
      <c r="C951" s="421"/>
    </row>
    <row r="952" spans="1:3" s="59" customFormat="1" ht="15" customHeight="1">
      <c r="A952" s="417" t="s">
        <v>848</v>
      </c>
      <c r="B952" s="420"/>
      <c r="C952" s="421"/>
    </row>
    <row r="953" spans="1:3" s="59" customFormat="1" ht="15" customHeight="1">
      <c r="A953" s="417" t="s">
        <v>849</v>
      </c>
      <c r="B953" s="420"/>
      <c r="C953" s="421"/>
    </row>
    <row r="954" spans="1:3" s="59" customFormat="1" ht="15" customHeight="1">
      <c r="A954" s="410" t="s">
        <v>850</v>
      </c>
      <c r="B954" s="411">
        <f>B955+B956</f>
        <v>366</v>
      </c>
      <c r="C954" s="422"/>
    </row>
    <row r="955" spans="1:3" s="59" customFormat="1" ht="15" customHeight="1">
      <c r="A955" s="417" t="s">
        <v>851</v>
      </c>
      <c r="B955" s="420"/>
      <c r="C955" s="421"/>
    </row>
    <row r="956" spans="1:3" s="59" customFormat="1" ht="15" customHeight="1">
      <c r="A956" s="417" t="s">
        <v>852</v>
      </c>
      <c r="B956" s="420">
        <v>366</v>
      </c>
      <c r="C956" s="421"/>
    </row>
    <row r="957" spans="1:3" s="59" customFormat="1" ht="15" customHeight="1">
      <c r="A957" s="410" t="s">
        <v>853</v>
      </c>
      <c r="B957" s="411">
        <f>SUM(B958:B959)</f>
        <v>843</v>
      </c>
      <c r="C957" s="422"/>
    </row>
    <row r="958" spans="1:3" s="59" customFormat="1" ht="15" customHeight="1">
      <c r="A958" s="417" t="s">
        <v>854</v>
      </c>
      <c r="B958" s="420"/>
      <c r="C958" s="421"/>
    </row>
    <row r="959" spans="1:3" s="59" customFormat="1" ht="15" customHeight="1">
      <c r="A959" s="417" t="s">
        <v>855</v>
      </c>
      <c r="B959" s="420">
        <f>1131-366+78</f>
        <v>843</v>
      </c>
      <c r="C959" s="421"/>
    </row>
    <row r="960" spans="1:3" s="59" customFormat="1" ht="15" customHeight="1">
      <c r="A960" s="410" t="s">
        <v>856</v>
      </c>
      <c r="B960" s="411">
        <f>B961+B984+B994+B1004+B1009+B1016+B1021</f>
        <v>963.13</v>
      </c>
      <c r="C960" s="422"/>
    </row>
    <row r="961" spans="1:3" s="59" customFormat="1" ht="15" customHeight="1">
      <c r="A961" s="410" t="s">
        <v>857</v>
      </c>
      <c r="B961" s="411">
        <f>SUM(B962:B983)</f>
        <v>963.13</v>
      </c>
      <c r="C961" s="422"/>
    </row>
    <row r="962" spans="1:3" s="59" customFormat="1" ht="15" customHeight="1">
      <c r="A962" s="417" t="s">
        <v>129</v>
      </c>
      <c r="B962" s="420">
        <v>183.13</v>
      </c>
      <c r="C962" s="421"/>
    </row>
    <row r="963" spans="1:3" s="59" customFormat="1" ht="15" customHeight="1">
      <c r="A963" s="417" t="s">
        <v>130</v>
      </c>
      <c r="B963" s="420">
        <v>780</v>
      </c>
      <c r="C963" s="421"/>
    </row>
    <row r="964" spans="1:3" s="59" customFormat="1" ht="15" customHeight="1">
      <c r="A964" s="417" t="s">
        <v>131</v>
      </c>
      <c r="B964" s="420"/>
      <c r="C964" s="421"/>
    </row>
    <row r="965" spans="1:3" s="59" customFormat="1" ht="15" customHeight="1">
      <c r="A965" s="417" t="s">
        <v>858</v>
      </c>
      <c r="B965" s="420"/>
      <c r="C965" s="421"/>
    </row>
    <row r="966" spans="1:3" s="59" customFormat="1" ht="15" customHeight="1">
      <c r="A966" s="417" t="s">
        <v>859</v>
      </c>
      <c r="B966" s="420"/>
      <c r="C966" s="421"/>
    </row>
    <row r="967" spans="1:3" s="59" customFormat="1" ht="15" customHeight="1">
      <c r="A967" s="417" t="s">
        <v>860</v>
      </c>
      <c r="B967" s="420"/>
      <c r="C967" s="421"/>
    </row>
    <row r="968" spans="1:3" s="59" customFormat="1" ht="15" customHeight="1">
      <c r="A968" s="417" t="s">
        <v>861</v>
      </c>
      <c r="B968" s="420"/>
      <c r="C968" s="421"/>
    </row>
    <row r="969" spans="1:3" s="59" customFormat="1" ht="15" customHeight="1">
      <c r="A969" s="417" t="s">
        <v>862</v>
      </c>
      <c r="B969" s="420"/>
      <c r="C969" s="421"/>
    </row>
    <row r="970" spans="1:3" s="59" customFormat="1" ht="15" customHeight="1">
      <c r="A970" s="417" t="s">
        <v>863</v>
      </c>
      <c r="B970" s="420"/>
      <c r="C970" s="421"/>
    </row>
    <row r="971" spans="1:3" s="59" customFormat="1" ht="15" customHeight="1">
      <c r="A971" s="417" t="s">
        <v>864</v>
      </c>
      <c r="B971" s="420"/>
      <c r="C971" s="421"/>
    </row>
    <row r="972" spans="1:3" s="59" customFormat="1" ht="15" customHeight="1">
      <c r="A972" s="417" t="s">
        <v>865</v>
      </c>
      <c r="B972" s="420"/>
      <c r="C972" s="421"/>
    </row>
    <row r="973" spans="1:3" s="59" customFormat="1" ht="15" customHeight="1">
      <c r="A973" s="417" t="s">
        <v>866</v>
      </c>
      <c r="B973" s="420"/>
      <c r="C973" s="421"/>
    </row>
    <row r="974" spans="1:3" s="59" customFormat="1" ht="15" customHeight="1">
      <c r="A974" s="417" t="s">
        <v>867</v>
      </c>
      <c r="B974" s="420">
        <v>0</v>
      </c>
      <c r="C974" s="421"/>
    </row>
    <row r="975" spans="1:3" s="59" customFormat="1" ht="15" customHeight="1">
      <c r="A975" s="417" t="s">
        <v>868</v>
      </c>
      <c r="B975" s="420">
        <v>0</v>
      </c>
      <c r="C975" s="421"/>
    </row>
    <row r="976" spans="1:3" s="59" customFormat="1" ht="15" customHeight="1">
      <c r="A976" s="417" t="s">
        <v>869</v>
      </c>
      <c r="B976" s="420">
        <v>0</v>
      </c>
      <c r="C976" s="421"/>
    </row>
    <row r="977" spans="1:3" s="59" customFormat="1" ht="15" customHeight="1">
      <c r="A977" s="417" t="s">
        <v>870</v>
      </c>
      <c r="B977" s="420">
        <v>0</v>
      </c>
      <c r="C977" s="421"/>
    </row>
    <row r="978" spans="1:3" s="59" customFormat="1" ht="15" customHeight="1">
      <c r="A978" s="417" t="s">
        <v>871</v>
      </c>
      <c r="B978" s="420">
        <v>0</v>
      </c>
      <c r="C978" s="421"/>
    </row>
    <row r="979" spans="1:3" s="59" customFormat="1" ht="15" customHeight="1">
      <c r="A979" s="417" t="s">
        <v>872</v>
      </c>
      <c r="B979" s="420">
        <v>0</v>
      </c>
      <c r="C979" s="421"/>
    </row>
    <row r="980" spans="1:3" s="59" customFormat="1" ht="15" customHeight="1">
      <c r="A980" s="417" t="s">
        <v>873</v>
      </c>
      <c r="B980" s="420"/>
      <c r="C980" s="421"/>
    </row>
    <row r="981" spans="1:3" s="59" customFormat="1" ht="15" customHeight="1">
      <c r="A981" s="417" t="s">
        <v>874</v>
      </c>
      <c r="B981" s="420"/>
      <c r="C981" s="421"/>
    </row>
    <row r="982" spans="1:3" s="59" customFormat="1" ht="15" customHeight="1">
      <c r="A982" s="417" t="s">
        <v>875</v>
      </c>
      <c r="B982" s="420"/>
      <c r="C982" s="421"/>
    </row>
    <row r="983" spans="1:7" s="59" customFormat="1" ht="15" customHeight="1">
      <c r="A983" s="417" t="s">
        <v>876</v>
      </c>
      <c r="B983" s="420"/>
      <c r="C983" s="421"/>
      <c r="E983" s="401"/>
      <c r="F983" s="401"/>
      <c r="G983" s="401"/>
    </row>
    <row r="984" spans="1:3" s="59" customFormat="1" ht="15" customHeight="1">
      <c r="A984" s="410" t="s">
        <v>877</v>
      </c>
      <c r="B984" s="420"/>
      <c r="C984" s="421"/>
    </row>
    <row r="985" spans="1:3" s="59" customFormat="1" ht="15" customHeight="1">
      <c r="A985" s="417" t="s">
        <v>129</v>
      </c>
      <c r="B985" s="420"/>
      <c r="C985" s="421"/>
    </row>
    <row r="986" spans="1:3" s="59" customFormat="1" ht="15" customHeight="1">
      <c r="A986" s="417" t="s">
        <v>130</v>
      </c>
      <c r="B986" s="420"/>
      <c r="C986" s="421"/>
    </row>
    <row r="987" spans="1:3" s="59" customFormat="1" ht="15" customHeight="1">
      <c r="A987" s="417" t="s">
        <v>131</v>
      </c>
      <c r="B987" s="420"/>
      <c r="C987" s="421"/>
    </row>
    <row r="988" spans="1:3" s="59" customFormat="1" ht="15" customHeight="1">
      <c r="A988" s="417" t="s">
        <v>878</v>
      </c>
      <c r="B988" s="420"/>
      <c r="C988" s="421"/>
    </row>
    <row r="989" spans="1:3" s="59" customFormat="1" ht="15" customHeight="1">
      <c r="A989" s="417" t="s">
        <v>879</v>
      </c>
      <c r="B989" s="420"/>
      <c r="C989" s="421"/>
    </row>
    <row r="990" spans="1:3" s="59" customFormat="1" ht="15" customHeight="1">
      <c r="A990" s="417" t="s">
        <v>880</v>
      </c>
      <c r="B990" s="420"/>
      <c r="C990" s="421"/>
    </row>
    <row r="991" spans="1:3" s="59" customFormat="1" ht="15" customHeight="1">
      <c r="A991" s="417" t="s">
        <v>881</v>
      </c>
      <c r="B991" s="420"/>
      <c r="C991" s="421"/>
    </row>
    <row r="992" spans="1:3" s="59" customFormat="1" ht="15" customHeight="1">
      <c r="A992" s="417" t="s">
        <v>882</v>
      </c>
      <c r="B992" s="420"/>
      <c r="C992" s="421"/>
    </row>
    <row r="993" spans="1:3" s="59" customFormat="1" ht="15" customHeight="1">
      <c r="A993" s="417" t="s">
        <v>883</v>
      </c>
      <c r="B993" s="420"/>
      <c r="C993" s="421"/>
    </row>
    <row r="994" spans="1:3" s="59" customFormat="1" ht="15" customHeight="1">
      <c r="A994" s="410" t="s">
        <v>884</v>
      </c>
      <c r="B994" s="420"/>
      <c r="C994" s="421"/>
    </row>
    <row r="995" spans="1:3" s="59" customFormat="1" ht="15" customHeight="1">
      <c r="A995" s="417" t="s">
        <v>129</v>
      </c>
      <c r="B995" s="420"/>
      <c r="C995" s="421"/>
    </row>
    <row r="996" spans="1:3" s="59" customFormat="1" ht="15" customHeight="1">
      <c r="A996" s="417" t="s">
        <v>130</v>
      </c>
      <c r="B996" s="420"/>
      <c r="C996" s="421"/>
    </row>
    <row r="997" spans="1:3" s="59" customFormat="1" ht="15" customHeight="1">
      <c r="A997" s="417" t="s">
        <v>131</v>
      </c>
      <c r="B997" s="420"/>
      <c r="C997" s="421"/>
    </row>
    <row r="998" spans="1:3" s="59" customFormat="1" ht="15" customHeight="1">
      <c r="A998" s="417" t="s">
        <v>885</v>
      </c>
      <c r="B998" s="420">
        <v>0</v>
      </c>
      <c r="C998" s="421"/>
    </row>
    <row r="999" spans="1:3" s="59" customFormat="1" ht="15" customHeight="1">
      <c r="A999" s="417" t="s">
        <v>886</v>
      </c>
      <c r="B999" s="420">
        <v>0</v>
      </c>
      <c r="C999" s="421"/>
    </row>
    <row r="1000" spans="1:3" s="59" customFormat="1" ht="15" customHeight="1">
      <c r="A1000" s="417" t="s">
        <v>887</v>
      </c>
      <c r="B1000" s="420">
        <v>0</v>
      </c>
      <c r="C1000" s="421"/>
    </row>
    <row r="1001" spans="1:3" s="59" customFormat="1" ht="15" customHeight="1">
      <c r="A1001" s="417" t="s">
        <v>888</v>
      </c>
      <c r="B1001" s="420">
        <v>0</v>
      </c>
      <c r="C1001" s="421"/>
    </row>
    <row r="1002" spans="1:3" s="59" customFormat="1" ht="15" customHeight="1">
      <c r="A1002" s="417" t="s">
        <v>889</v>
      </c>
      <c r="B1002" s="420"/>
      <c r="C1002" s="421"/>
    </row>
    <row r="1003" spans="1:3" s="59" customFormat="1" ht="15" customHeight="1">
      <c r="A1003" s="417" t="s">
        <v>890</v>
      </c>
      <c r="B1003" s="420"/>
      <c r="C1003" s="421"/>
    </row>
    <row r="1004" spans="1:3" s="59" customFormat="1" ht="15" customHeight="1">
      <c r="A1004" s="410" t="s">
        <v>891</v>
      </c>
      <c r="B1004" s="420"/>
      <c r="C1004" s="421"/>
    </row>
    <row r="1005" spans="1:3" s="59" customFormat="1" ht="15" customHeight="1">
      <c r="A1005" s="417" t="s">
        <v>892</v>
      </c>
      <c r="B1005" s="420"/>
      <c r="C1005" s="421"/>
    </row>
    <row r="1006" spans="1:3" s="59" customFormat="1" ht="15" customHeight="1">
      <c r="A1006" s="417" t="s">
        <v>893</v>
      </c>
      <c r="B1006" s="420"/>
      <c r="C1006" s="421"/>
    </row>
    <row r="1007" spans="1:3" s="59" customFormat="1" ht="15" customHeight="1">
      <c r="A1007" s="417" t="s">
        <v>894</v>
      </c>
      <c r="B1007" s="420"/>
      <c r="C1007" s="421"/>
    </row>
    <row r="1008" spans="1:3" s="59" customFormat="1" ht="15" customHeight="1">
      <c r="A1008" s="417" t="s">
        <v>895</v>
      </c>
      <c r="B1008" s="420"/>
      <c r="C1008" s="421"/>
    </row>
    <row r="1009" spans="1:3" s="59" customFormat="1" ht="15" customHeight="1">
      <c r="A1009" s="410" t="s">
        <v>896</v>
      </c>
      <c r="B1009" s="420"/>
      <c r="C1009" s="421"/>
    </row>
    <row r="1010" spans="1:3" s="59" customFormat="1" ht="15" customHeight="1">
      <c r="A1010" s="417" t="s">
        <v>129</v>
      </c>
      <c r="B1010" s="420"/>
      <c r="C1010" s="421"/>
    </row>
    <row r="1011" spans="1:3" s="59" customFormat="1" ht="15" customHeight="1">
      <c r="A1011" s="417" t="s">
        <v>130</v>
      </c>
      <c r="B1011" s="420"/>
      <c r="C1011" s="421"/>
    </row>
    <row r="1012" spans="1:3" s="59" customFormat="1" ht="15" customHeight="1">
      <c r="A1012" s="417" t="s">
        <v>131</v>
      </c>
      <c r="B1012" s="420"/>
      <c r="C1012" s="421"/>
    </row>
    <row r="1013" spans="1:3" s="59" customFormat="1" ht="15" customHeight="1">
      <c r="A1013" s="417" t="s">
        <v>882</v>
      </c>
      <c r="B1013" s="420"/>
      <c r="C1013" s="421"/>
    </row>
    <row r="1014" spans="1:3" s="59" customFormat="1" ht="15" customHeight="1">
      <c r="A1014" s="417" t="s">
        <v>897</v>
      </c>
      <c r="B1014" s="420"/>
      <c r="C1014" s="421"/>
    </row>
    <row r="1015" spans="1:3" s="59" customFormat="1" ht="15" customHeight="1">
      <c r="A1015" s="417" t="s">
        <v>898</v>
      </c>
      <c r="B1015" s="420"/>
      <c r="C1015" s="421"/>
    </row>
    <row r="1016" spans="1:3" s="59" customFormat="1" ht="15" customHeight="1">
      <c r="A1016" s="410" t="s">
        <v>899</v>
      </c>
      <c r="B1016" s="420"/>
      <c r="C1016" s="421"/>
    </row>
    <row r="1017" spans="1:3" s="59" customFormat="1" ht="15" customHeight="1">
      <c r="A1017" s="417" t="s">
        <v>900</v>
      </c>
      <c r="B1017" s="420"/>
      <c r="C1017" s="421"/>
    </row>
    <row r="1018" spans="1:3" s="59" customFormat="1" ht="15" customHeight="1">
      <c r="A1018" s="417" t="s">
        <v>901</v>
      </c>
      <c r="B1018" s="420"/>
      <c r="C1018" s="421"/>
    </row>
    <row r="1019" spans="1:3" s="59" customFormat="1" ht="15" customHeight="1">
      <c r="A1019" s="417" t="s">
        <v>902</v>
      </c>
      <c r="B1019" s="420"/>
      <c r="C1019" s="421"/>
    </row>
    <row r="1020" spans="1:3" s="59" customFormat="1" ht="15" customHeight="1">
      <c r="A1020" s="417" t="s">
        <v>903</v>
      </c>
      <c r="B1020" s="420"/>
      <c r="C1020" s="421"/>
    </row>
    <row r="1021" spans="1:3" s="59" customFormat="1" ht="15" customHeight="1">
      <c r="A1021" s="410" t="s">
        <v>904</v>
      </c>
      <c r="B1021" s="420"/>
      <c r="C1021" s="421"/>
    </row>
    <row r="1022" spans="1:3" s="59" customFormat="1" ht="15" customHeight="1">
      <c r="A1022" s="417" t="s">
        <v>905</v>
      </c>
      <c r="B1022" s="420"/>
      <c r="C1022" s="421"/>
    </row>
    <row r="1023" spans="1:3" s="59" customFormat="1" ht="15" customHeight="1">
      <c r="A1023" s="417" t="s">
        <v>906</v>
      </c>
      <c r="B1023" s="420"/>
      <c r="C1023" s="421"/>
    </row>
    <row r="1024" spans="1:3" s="59" customFormat="1" ht="15" customHeight="1">
      <c r="A1024" s="410" t="s">
        <v>907</v>
      </c>
      <c r="B1024" s="420"/>
      <c r="C1024" s="421"/>
    </row>
    <row r="1025" spans="1:3" s="59" customFormat="1" ht="15" customHeight="1">
      <c r="A1025" s="410" t="s">
        <v>908</v>
      </c>
      <c r="B1025" s="420"/>
      <c r="C1025" s="421"/>
    </row>
    <row r="1026" spans="1:3" s="59" customFormat="1" ht="15" customHeight="1">
      <c r="A1026" s="417" t="s">
        <v>129</v>
      </c>
      <c r="B1026" s="420"/>
      <c r="C1026" s="421"/>
    </row>
    <row r="1027" spans="1:3" s="59" customFormat="1" ht="15" customHeight="1">
      <c r="A1027" s="417" t="s">
        <v>130</v>
      </c>
      <c r="B1027" s="420"/>
      <c r="C1027" s="421"/>
    </row>
    <row r="1028" spans="1:3" s="59" customFormat="1" ht="15" customHeight="1">
      <c r="A1028" s="417" t="s">
        <v>131</v>
      </c>
      <c r="B1028" s="420">
        <v>0</v>
      </c>
      <c r="C1028" s="421"/>
    </row>
    <row r="1029" spans="1:3" s="59" customFormat="1" ht="15" customHeight="1">
      <c r="A1029" s="417" t="s">
        <v>909</v>
      </c>
      <c r="B1029" s="420">
        <v>0</v>
      </c>
      <c r="C1029" s="421"/>
    </row>
    <row r="1030" spans="1:3" s="59" customFormat="1" ht="15" customHeight="1">
      <c r="A1030" s="417" t="s">
        <v>910</v>
      </c>
      <c r="B1030" s="420">
        <v>0</v>
      </c>
      <c r="C1030" s="421"/>
    </row>
    <row r="1031" spans="1:3" s="59" customFormat="1" ht="15" customHeight="1">
      <c r="A1031" s="417" t="s">
        <v>911</v>
      </c>
      <c r="B1031" s="420">
        <v>0</v>
      </c>
      <c r="C1031" s="421"/>
    </row>
    <row r="1032" spans="1:3" s="59" customFormat="1" ht="15" customHeight="1">
      <c r="A1032" s="417" t="s">
        <v>912</v>
      </c>
      <c r="B1032" s="420">
        <v>0</v>
      </c>
      <c r="C1032" s="421"/>
    </row>
    <row r="1033" spans="1:3" s="59" customFormat="1" ht="15" customHeight="1">
      <c r="A1033" s="417" t="s">
        <v>913</v>
      </c>
      <c r="B1033" s="420">
        <v>0</v>
      </c>
      <c r="C1033" s="421"/>
    </row>
    <row r="1034" spans="1:3" s="59" customFormat="1" ht="15" customHeight="1">
      <c r="A1034" s="417" t="s">
        <v>914</v>
      </c>
      <c r="B1034" s="420">
        <v>0</v>
      </c>
      <c r="C1034" s="421"/>
    </row>
    <row r="1035" spans="1:3" s="59" customFormat="1" ht="15" customHeight="1">
      <c r="A1035" s="410" t="s">
        <v>915</v>
      </c>
      <c r="B1035" s="420">
        <v>0</v>
      </c>
      <c r="C1035" s="421"/>
    </row>
    <row r="1036" spans="1:3" s="59" customFormat="1" ht="15" customHeight="1">
      <c r="A1036" s="417" t="s">
        <v>129</v>
      </c>
      <c r="B1036" s="420">
        <v>0</v>
      </c>
      <c r="C1036" s="421"/>
    </row>
    <row r="1037" spans="1:3" s="59" customFormat="1" ht="15" customHeight="1">
      <c r="A1037" s="417" t="s">
        <v>130</v>
      </c>
      <c r="B1037" s="420">
        <v>0</v>
      </c>
      <c r="C1037" s="421"/>
    </row>
    <row r="1038" spans="1:3" s="59" customFormat="1" ht="15" customHeight="1">
      <c r="A1038" s="417" t="s">
        <v>131</v>
      </c>
      <c r="B1038" s="420">
        <v>0</v>
      </c>
      <c r="C1038" s="421"/>
    </row>
    <row r="1039" spans="1:3" s="59" customFormat="1" ht="15" customHeight="1">
      <c r="A1039" s="417" t="s">
        <v>916</v>
      </c>
      <c r="B1039" s="420">
        <v>0</v>
      </c>
      <c r="C1039" s="421"/>
    </row>
    <row r="1040" spans="1:3" s="59" customFormat="1" ht="15" customHeight="1">
      <c r="A1040" s="417" t="s">
        <v>917</v>
      </c>
      <c r="B1040" s="420">
        <v>0</v>
      </c>
      <c r="C1040" s="421"/>
    </row>
    <row r="1041" spans="1:3" s="59" customFormat="1" ht="15" customHeight="1">
      <c r="A1041" s="417" t="s">
        <v>918</v>
      </c>
      <c r="B1041" s="420">
        <v>0</v>
      </c>
      <c r="C1041" s="421"/>
    </row>
    <row r="1042" spans="1:3" s="59" customFormat="1" ht="15" customHeight="1">
      <c r="A1042" s="417" t="s">
        <v>919</v>
      </c>
      <c r="B1042" s="420">
        <v>0</v>
      </c>
      <c r="C1042" s="421"/>
    </row>
    <row r="1043" spans="1:3" s="59" customFormat="1" ht="15" customHeight="1">
      <c r="A1043" s="417" t="s">
        <v>920</v>
      </c>
      <c r="B1043" s="420">
        <v>0</v>
      </c>
      <c r="C1043" s="421"/>
    </row>
    <row r="1044" spans="1:3" s="59" customFormat="1" ht="15" customHeight="1">
      <c r="A1044" s="417" t="s">
        <v>921</v>
      </c>
      <c r="B1044" s="420">
        <v>0</v>
      </c>
      <c r="C1044" s="421"/>
    </row>
    <row r="1045" spans="1:3" s="59" customFormat="1" ht="15" customHeight="1">
      <c r="A1045" s="417" t="s">
        <v>922</v>
      </c>
      <c r="B1045" s="420">
        <v>0</v>
      </c>
      <c r="C1045" s="421"/>
    </row>
    <row r="1046" spans="1:6" s="59" customFormat="1" ht="15" customHeight="1">
      <c r="A1046" s="417" t="s">
        <v>923</v>
      </c>
      <c r="B1046" s="420">
        <v>0</v>
      </c>
      <c r="C1046" s="421"/>
      <c r="D1046" s="401"/>
      <c r="E1046" s="401"/>
      <c r="F1046" s="401"/>
    </row>
    <row r="1047" spans="1:3" s="59" customFormat="1" ht="15" customHeight="1">
      <c r="A1047" s="417" t="s">
        <v>924</v>
      </c>
      <c r="B1047" s="420">
        <v>0</v>
      </c>
      <c r="C1047" s="421"/>
    </row>
    <row r="1048" spans="1:3" s="59" customFormat="1" ht="15" customHeight="1">
      <c r="A1048" s="417" t="s">
        <v>925</v>
      </c>
      <c r="B1048" s="420">
        <v>0</v>
      </c>
      <c r="C1048" s="421"/>
    </row>
    <row r="1049" spans="1:3" s="59" customFormat="1" ht="15" customHeight="1">
      <c r="A1049" s="417" t="s">
        <v>926</v>
      </c>
      <c r="B1049" s="420">
        <v>0</v>
      </c>
      <c r="C1049" s="421"/>
    </row>
    <row r="1050" spans="1:3" s="59" customFormat="1" ht="15" customHeight="1">
      <c r="A1050" s="417" t="s">
        <v>927</v>
      </c>
      <c r="B1050" s="420">
        <v>0</v>
      </c>
      <c r="C1050" s="421"/>
    </row>
    <row r="1051" spans="1:3" s="59" customFormat="1" ht="15" customHeight="1">
      <c r="A1051" s="410" t="s">
        <v>928</v>
      </c>
      <c r="B1051" s="420"/>
      <c r="C1051" s="421"/>
    </row>
    <row r="1052" spans="1:3" s="59" customFormat="1" ht="15" customHeight="1">
      <c r="A1052" s="417" t="s">
        <v>129</v>
      </c>
      <c r="B1052" s="420"/>
      <c r="C1052" s="421"/>
    </row>
    <row r="1053" spans="1:3" s="59" customFormat="1" ht="15" customHeight="1">
      <c r="A1053" s="417" t="s">
        <v>130</v>
      </c>
      <c r="B1053" s="420"/>
      <c r="C1053" s="421"/>
    </row>
    <row r="1054" spans="1:3" s="59" customFormat="1" ht="15" customHeight="1">
      <c r="A1054" s="417" t="s">
        <v>131</v>
      </c>
      <c r="B1054" s="420"/>
      <c r="C1054" s="421"/>
    </row>
    <row r="1055" spans="1:3" s="59" customFormat="1" ht="15" customHeight="1">
      <c r="A1055" s="417" t="s">
        <v>929</v>
      </c>
      <c r="B1055" s="420"/>
      <c r="C1055" s="421"/>
    </row>
    <row r="1056" spans="1:3" s="59" customFormat="1" ht="15" customHeight="1">
      <c r="A1056" s="410" t="s">
        <v>930</v>
      </c>
      <c r="B1056" s="420"/>
      <c r="C1056" s="421"/>
    </row>
    <row r="1057" spans="1:3" s="59" customFormat="1" ht="15" customHeight="1">
      <c r="A1057" s="417" t="s">
        <v>129</v>
      </c>
      <c r="B1057" s="420"/>
      <c r="C1057" s="421"/>
    </row>
    <row r="1058" spans="1:3" s="59" customFormat="1" ht="15" customHeight="1">
      <c r="A1058" s="417" t="s">
        <v>130</v>
      </c>
      <c r="B1058" s="420"/>
      <c r="C1058" s="421"/>
    </row>
    <row r="1059" spans="1:3" s="59" customFormat="1" ht="15" customHeight="1">
      <c r="A1059" s="417" t="s">
        <v>131</v>
      </c>
      <c r="B1059" s="420"/>
      <c r="C1059" s="421"/>
    </row>
    <row r="1060" spans="1:3" s="59" customFormat="1" ht="15" customHeight="1">
      <c r="A1060" s="417" t="s">
        <v>931</v>
      </c>
      <c r="B1060" s="420"/>
      <c r="C1060" s="421"/>
    </row>
    <row r="1061" spans="1:3" s="59" customFormat="1" ht="15" customHeight="1">
      <c r="A1061" s="417" t="s">
        <v>932</v>
      </c>
      <c r="B1061" s="420"/>
      <c r="C1061" s="421"/>
    </row>
    <row r="1062" spans="1:3" s="59" customFormat="1" ht="15" customHeight="1">
      <c r="A1062" s="417" t="s">
        <v>933</v>
      </c>
      <c r="B1062" s="420"/>
      <c r="C1062" s="421"/>
    </row>
    <row r="1063" spans="1:3" s="59" customFormat="1" ht="15" customHeight="1">
      <c r="A1063" s="417" t="s">
        <v>934</v>
      </c>
      <c r="B1063" s="420"/>
      <c r="C1063" s="421"/>
    </row>
    <row r="1064" spans="1:3" s="59" customFormat="1" ht="15" customHeight="1">
      <c r="A1064" s="417" t="s">
        <v>935</v>
      </c>
      <c r="B1064" s="420"/>
      <c r="C1064" s="421"/>
    </row>
    <row r="1065" spans="1:3" s="59" customFormat="1" ht="15" customHeight="1">
      <c r="A1065" s="417" t="s">
        <v>138</v>
      </c>
      <c r="B1065" s="420"/>
      <c r="C1065" s="421"/>
    </row>
    <row r="1066" spans="1:3" s="59" customFormat="1" ht="15" customHeight="1">
      <c r="A1066" s="417" t="s">
        <v>936</v>
      </c>
      <c r="B1066" s="420"/>
      <c r="C1066" s="421"/>
    </row>
    <row r="1067" spans="1:3" s="59" customFormat="1" ht="15" customHeight="1">
      <c r="A1067" s="410" t="s">
        <v>937</v>
      </c>
      <c r="B1067" s="420"/>
      <c r="C1067" s="421"/>
    </row>
    <row r="1068" spans="1:3" s="59" customFormat="1" ht="15" customHeight="1">
      <c r="A1068" s="417" t="s">
        <v>129</v>
      </c>
      <c r="B1068" s="420"/>
      <c r="C1068" s="421"/>
    </row>
    <row r="1069" spans="1:3" s="59" customFormat="1" ht="15" customHeight="1">
      <c r="A1069" s="417" t="s">
        <v>130</v>
      </c>
      <c r="B1069" s="420"/>
      <c r="C1069" s="421"/>
    </row>
    <row r="1070" spans="1:3" s="59" customFormat="1" ht="15" customHeight="1">
      <c r="A1070" s="417" t="s">
        <v>131</v>
      </c>
      <c r="B1070" s="420"/>
      <c r="C1070" s="421"/>
    </row>
    <row r="1071" spans="1:3" s="59" customFormat="1" ht="15" customHeight="1">
      <c r="A1071" s="417" t="s">
        <v>938</v>
      </c>
      <c r="B1071" s="420"/>
      <c r="C1071" s="421"/>
    </row>
    <row r="1072" spans="1:3" s="59" customFormat="1" ht="15" customHeight="1">
      <c r="A1072" s="417" t="s">
        <v>939</v>
      </c>
      <c r="B1072" s="420">
        <v>0</v>
      </c>
      <c r="C1072" s="421"/>
    </row>
    <row r="1073" spans="1:3" s="59" customFormat="1" ht="15" customHeight="1">
      <c r="A1073" s="417" t="s">
        <v>940</v>
      </c>
      <c r="B1073" s="420"/>
      <c r="C1073" s="421"/>
    </row>
    <row r="1074" spans="1:3" s="59" customFormat="1" ht="15" customHeight="1">
      <c r="A1074" s="410" t="s">
        <v>941</v>
      </c>
      <c r="B1074" s="420"/>
      <c r="C1074" s="421"/>
    </row>
    <row r="1075" spans="1:3" s="59" customFormat="1" ht="15" customHeight="1">
      <c r="A1075" s="417" t="s">
        <v>129</v>
      </c>
      <c r="B1075" s="420"/>
      <c r="C1075" s="421"/>
    </row>
    <row r="1076" spans="1:3" s="59" customFormat="1" ht="15" customHeight="1">
      <c r="A1076" s="417" t="s">
        <v>130</v>
      </c>
      <c r="B1076" s="420"/>
      <c r="C1076" s="421"/>
    </row>
    <row r="1077" spans="1:3" s="59" customFormat="1" ht="15" customHeight="1">
      <c r="A1077" s="417" t="s">
        <v>131</v>
      </c>
      <c r="B1077" s="420"/>
      <c r="C1077" s="421"/>
    </row>
    <row r="1078" spans="1:3" s="59" customFormat="1" ht="15" customHeight="1">
      <c r="A1078" s="417" t="s">
        <v>942</v>
      </c>
      <c r="B1078" s="420"/>
      <c r="C1078" s="421"/>
    </row>
    <row r="1079" spans="1:3" s="59" customFormat="1" ht="15" customHeight="1">
      <c r="A1079" s="417" t="s">
        <v>943</v>
      </c>
      <c r="B1079" s="420"/>
      <c r="C1079" s="421"/>
    </row>
    <row r="1080" spans="1:3" s="59" customFormat="1" ht="15" customHeight="1">
      <c r="A1080" s="417" t="s">
        <v>944</v>
      </c>
      <c r="B1080" s="420"/>
      <c r="C1080" s="421"/>
    </row>
    <row r="1081" spans="1:3" s="59" customFormat="1" ht="15" customHeight="1">
      <c r="A1081" s="417" t="s">
        <v>945</v>
      </c>
      <c r="B1081" s="420"/>
      <c r="C1081" s="421"/>
    </row>
    <row r="1082" spans="1:3" s="59" customFormat="1" ht="15" customHeight="1">
      <c r="A1082" s="410" t="s">
        <v>946</v>
      </c>
      <c r="B1082" s="420"/>
      <c r="C1082" s="421"/>
    </row>
    <row r="1083" spans="1:3" s="59" customFormat="1" ht="15" customHeight="1">
      <c r="A1083" s="417" t="s">
        <v>947</v>
      </c>
      <c r="B1083" s="420"/>
      <c r="C1083" s="421"/>
    </row>
    <row r="1084" spans="1:3" s="59" customFormat="1" ht="15" customHeight="1">
      <c r="A1084" s="417" t="s">
        <v>948</v>
      </c>
      <c r="B1084" s="420"/>
      <c r="C1084" s="421"/>
    </row>
    <row r="1085" spans="1:3" s="59" customFormat="1" ht="15" customHeight="1">
      <c r="A1085" s="417" t="s">
        <v>949</v>
      </c>
      <c r="B1085" s="420"/>
      <c r="C1085" s="421"/>
    </row>
    <row r="1086" spans="1:3" s="59" customFormat="1" ht="15" customHeight="1">
      <c r="A1086" s="417" t="s">
        <v>950</v>
      </c>
      <c r="B1086" s="420"/>
      <c r="C1086" s="421"/>
    </row>
    <row r="1087" spans="1:3" s="59" customFormat="1" ht="15" customHeight="1">
      <c r="A1087" s="417" t="s">
        <v>951</v>
      </c>
      <c r="B1087" s="420"/>
      <c r="C1087" s="421"/>
    </row>
    <row r="1088" spans="1:3" s="59" customFormat="1" ht="15" customHeight="1">
      <c r="A1088" s="410" t="s">
        <v>952</v>
      </c>
      <c r="B1088" s="411">
        <f>B1089+B1099+B1105</f>
        <v>184.76999999999998</v>
      </c>
      <c r="C1088" s="422"/>
    </row>
    <row r="1089" spans="1:3" s="59" customFormat="1" ht="15" customHeight="1">
      <c r="A1089" s="410" t="s">
        <v>953</v>
      </c>
      <c r="B1089" s="411">
        <f>SUM(B1090:B1098)</f>
        <v>184.76999999999998</v>
      </c>
      <c r="C1089" s="422"/>
    </row>
    <row r="1090" spans="1:3" s="59" customFormat="1" ht="15" customHeight="1">
      <c r="A1090" s="417" t="s">
        <v>129</v>
      </c>
      <c r="B1090" s="420">
        <v>30.77</v>
      </c>
      <c r="C1090" s="421"/>
    </row>
    <row r="1091" spans="1:3" s="59" customFormat="1" ht="15" customHeight="1">
      <c r="A1091" s="417" t="s">
        <v>130</v>
      </c>
      <c r="B1091" s="420"/>
      <c r="C1091" s="421"/>
    </row>
    <row r="1092" spans="1:3" s="59" customFormat="1" ht="15" customHeight="1">
      <c r="A1092" s="417" t="s">
        <v>131</v>
      </c>
      <c r="B1092" s="420"/>
      <c r="C1092" s="421"/>
    </row>
    <row r="1093" spans="1:3" s="59" customFormat="1" ht="15" customHeight="1">
      <c r="A1093" s="417" t="s">
        <v>954</v>
      </c>
      <c r="B1093" s="420"/>
      <c r="C1093" s="421"/>
    </row>
    <row r="1094" spans="1:3" s="59" customFormat="1" ht="15" customHeight="1">
      <c r="A1094" s="417" t="s">
        <v>955</v>
      </c>
      <c r="B1094" s="420"/>
      <c r="C1094" s="421"/>
    </row>
    <row r="1095" spans="1:3" s="59" customFormat="1" ht="15" customHeight="1">
      <c r="A1095" s="417" t="s">
        <v>956</v>
      </c>
      <c r="B1095" s="420">
        <v>0</v>
      </c>
      <c r="C1095" s="421"/>
    </row>
    <row r="1096" spans="1:3" s="59" customFormat="1" ht="15" customHeight="1">
      <c r="A1096" s="417" t="s">
        <v>957</v>
      </c>
      <c r="B1096" s="420">
        <v>0</v>
      </c>
      <c r="C1096" s="421"/>
    </row>
    <row r="1097" spans="1:3" s="59" customFormat="1" ht="15" customHeight="1">
      <c r="A1097" s="417" t="s">
        <v>138</v>
      </c>
      <c r="B1097" s="420">
        <v>4</v>
      </c>
      <c r="C1097" s="421"/>
    </row>
    <row r="1098" spans="1:3" s="59" customFormat="1" ht="15" customHeight="1">
      <c r="A1098" s="417" t="s">
        <v>958</v>
      </c>
      <c r="B1098" s="420">
        <v>150</v>
      </c>
      <c r="C1098" s="421"/>
    </row>
    <row r="1099" spans="1:3" s="59" customFormat="1" ht="15" customHeight="1">
      <c r="A1099" s="410" t="s">
        <v>959</v>
      </c>
      <c r="B1099" s="420"/>
      <c r="C1099" s="421"/>
    </row>
    <row r="1100" spans="1:3" s="59" customFormat="1" ht="15" customHeight="1">
      <c r="A1100" s="417" t="s">
        <v>129</v>
      </c>
      <c r="B1100" s="420"/>
      <c r="C1100" s="421"/>
    </row>
    <row r="1101" spans="1:3" s="59" customFormat="1" ht="15" customHeight="1">
      <c r="A1101" s="417" t="s">
        <v>130</v>
      </c>
      <c r="B1101" s="420"/>
      <c r="C1101" s="421"/>
    </row>
    <row r="1102" spans="1:3" s="59" customFormat="1" ht="15" customHeight="1">
      <c r="A1102" s="417" t="s">
        <v>131</v>
      </c>
      <c r="B1102" s="420"/>
      <c r="C1102" s="421"/>
    </row>
    <row r="1103" spans="1:3" s="59" customFormat="1" ht="15" customHeight="1">
      <c r="A1103" s="417" t="s">
        <v>960</v>
      </c>
      <c r="B1103" s="420"/>
      <c r="C1103" s="421"/>
    </row>
    <row r="1104" spans="1:3" s="59" customFormat="1" ht="15" customHeight="1">
      <c r="A1104" s="417" t="s">
        <v>961</v>
      </c>
      <c r="B1104" s="420"/>
      <c r="C1104" s="421"/>
    </row>
    <row r="1105" spans="1:3" s="59" customFormat="1" ht="15" customHeight="1">
      <c r="A1105" s="410" t="s">
        <v>962</v>
      </c>
      <c r="B1105" s="420"/>
      <c r="C1105" s="421"/>
    </row>
    <row r="1106" spans="1:3" s="59" customFormat="1" ht="15" customHeight="1">
      <c r="A1106" s="417" t="s">
        <v>963</v>
      </c>
      <c r="B1106" s="420"/>
      <c r="C1106" s="421"/>
    </row>
    <row r="1107" spans="1:3" s="59" customFormat="1" ht="15" customHeight="1">
      <c r="A1107" s="417" t="s">
        <v>964</v>
      </c>
      <c r="B1107" s="420"/>
      <c r="C1107" s="421"/>
    </row>
    <row r="1108" spans="1:3" s="59" customFormat="1" ht="15" customHeight="1">
      <c r="A1108" s="410" t="s">
        <v>965</v>
      </c>
      <c r="B1108" s="420"/>
      <c r="C1108" s="421"/>
    </row>
    <row r="1109" spans="1:3" s="59" customFormat="1" ht="15" customHeight="1">
      <c r="A1109" s="410" t="s">
        <v>966</v>
      </c>
      <c r="B1109" s="420"/>
      <c r="C1109" s="421"/>
    </row>
    <row r="1110" spans="1:3" s="59" customFormat="1" ht="15" customHeight="1">
      <c r="A1110" s="417" t="s">
        <v>129</v>
      </c>
      <c r="B1110" s="420"/>
      <c r="C1110" s="421"/>
    </row>
    <row r="1111" spans="1:7" s="59" customFormat="1" ht="15" customHeight="1">
      <c r="A1111" s="417" t="s">
        <v>130</v>
      </c>
      <c r="B1111" s="420"/>
      <c r="C1111" s="421"/>
      <c r="E1111" s="401"/>
      <c r="F1111" s="401"/>
      <c r="G1111" s="401"/>
    </row>
    <row r="1112" spans="1:3" s="59" customFormat="1" ht="15" customHeight="1">
      <c r="A1112" s="417" t="s">
        <v>131</v>
      </c>
      <c r="B1112" s="420"/>
      <c r="C1112" s="421"/>
    </row>
    <row r="1113" spans="1:3" s="59" customFormat="1" ht="15" customHeight="1">
      <c r="A1113" s="417" t="s">
        <v>967</v>
      </c>
      <c r="B1113" s="420"/>
      <c r="C1113" s="421"/>
    </row>
    <row r="1114" spans="1:3" s="59" customFormat="1" ht="15" customHeight="1">
      <c r="A1114" s="417" t="s">
        <v>138</v>
      </c>
      <c r="B1114" s="420">
        <v>0</v>
      </c>
      <c r="C1114" s="421"/>
    </row>
    <row r="1115" spans="1:3" s="59" customFormat="1" ht="15" customHeight="1">
      <c r="A1115" s="417" t="s">
        <v>968</v>
      </c>
      <c r="B1115" s="420">
        <v>0</v>
      </c>
      <c r="C1115" s="421"/>
    </row>
    <row r="1116" spans="1:3" s="59" customFormat="1" ht="15" customHeight="1">
      <c r="A1116" s="410" t="s">
        <v>969</v>
      </c>
      <c r="B1116" s="420"/>
      <c r="C1116" s="421"/>
    </row>
    <row r="1117" spans="1:3" s="59" customFormat="1" ht="15" customHeight="1">
      <c r="A1117" s="417" t="s">
        <v>970</v>
      </c>
      <c r="B1117" s="420"/>
      <c r="C1117" s="421"/>
    </row>
    <row r="1118" spans="1:3" s="59" customFormat="1" ht="15" customHeight="1">
      <c r="A1118" s="417" t="s">
        <v>971</v>
      </c>
      <c r="B1118" s="420"/>
      <c r="C1118" s="421"/>
    </row>
    <row r="1119" spans="1:3" s="59" customFormat="1" ht="15" customHeight="1">
      <c r="A1119" s="417" t="s">
        <v>972</v>
      </c>
      <c r="B1119" s="420"/>
      <c r="C1119" s="421"/>
    </row>
    <row r="1120" spans="1:3" s="59" customFormat="1" ht="15" customHeight="1">
      <c r="A1120" s="417" t="s">
        <v>973</v>
      </c>
      <c r="B1120" s="420"/>
      <c r="C1120" s="421"/>
    </row>
    <row r="1121" spans="1:3" s="59" customFormat="1" ht="15" customHeight="1">
      <c r="A1121" s="417" t="s">
        <v>974</v>
      </c>
      <c r="B1121" s="420"/>
      <c r="C1121" s="421"/>
    </row>
    <row r="1122" spans="1:3" s="59" customFormat="1" ht="15" customHeight="1">
      <c r="A1122" s="417" t="s">
        <v>975</v>
      </c>
      <c r="B1122" s="420"/>
      <c r="C1122" s="421"/>
    </row>
    <row r="1123" spans="1:3" s="59" customFormat="1" ht="15" customHeight="1">
      <c r="A1123" s="417" t="s">
        <v>976</v>
      </c>
      <c r="B1123" s="420"/>
      <c r="C1123" s="421"/>
    </row>
    <row r="1124" spans="1:3" s="59" customFormat="1" ht="15" customHeight="1">
      <c r="A1124" s="417" t="s">
        <v>977</v>
      </c>
      <c r="B1124" s="420"/>
      <c r="C1124" s="421"/>
    </row>
    <row r="1125" spans="1:3" s="59" customFormat="1" ht="15" customHeight="1">
      <c r="A1125" s="417" t="s">
        <v>978</v>
      </c>
      <c r="B1125" s="420"/>
      <c r="C1125" s="421"/>
    </row>
    <row r="1126" spans="1:3" s="59" customFormat="1" ht="15" customHeight="1">
      <c r="A1126" s="410" t="s">
        <v>979</v>
      </c>
      <c r="B1126" s="420"/>
      <c r="C1126" s="421"/>
    </row>
    <row r="1127" spans="1:3" s="59" customFormat="1" ht="15" customHeight="1">
      <c r="A1127" s="417" t="s">
        <v>980</v>
      </c>
      <c r="B1127" s="420"/>
      <c r="C1127" s="421"/>
    </row>
    <row r="1128" spans="1:3" s="59" customFormat="1" ht="15" customHeight="1">
      <c r="A1128" s="417" t="s">
        <v>981</v>
      </c>
      <c r="B1128" s="420"/>
      <c r="C1128" s="421"/>
    </row>
    <row r="1129" spans="1:3" s="59" customFormat="1" ht="15" customHeight="1">
      <c r="A1129" s="417" t="s">
        <v>982</v>
      </c>
      <c r="B1129" s="420"/>
      <c r="C1129" s="421"/>
    </row>
    <row r="1130" spans="1:3" s="59" customFormat="1" ht="15" customHeight="1">
      <c r="A1130" s="417" t="s">
        <v>983</v>
      </c>
      <c r="B1130" s="420"/>
      <c r="C1130" s="421"/>
    </row>
    <row r="1131" spans="1:3" s="59" customFormat="1" ht="15" customHeight="1">
      <c r="A1131" s="417" t="s">
        <v>984</v>
      </c>
      <c r="B1131" s="420"/>
      <c r="C1131" s="421"/>
    </row>
    <row r="1132" spans="1:3" s="59" customFormat="1" ht="15" customHeight="1">
      <c r="A1132" s="410" t="s">
        <v>985</v>
      </c>
      <c r="B1132" s="420"/>
      <c r="C1132" s="421"/>
    </row>
    <row r="1133" spans="1:3" s="59" customFormat="1" ht="15" customHeight="1">
      <c r="A1133" s="417" t="s">
        <v>986</v>
      </c>
      <c r="B1133" s="420"/>
      <c r="C1133" s="421"/>
    </row>
    <row r="1134" spans="1:3" s="59" customFormat="1" ht="15" customHeight="1">
      <c r="A1134" s="417" t="s">
        <v>987</v>
      </c>
      <c r="B1134" s="420"/>
      <c r="C1134" s="421"/>
    </row>
    <row r="1135" spans="1:3" s="59" customFormat="1" ht="15" customHeight="1">
      <c r="A1135" s="410" t="s">
        <v>988</v>
      </c>
      <c r="B1135" s="420"/>
      <c r="C1135" s="421"/>
    </row>
    <row r="1136" spans="1:3" s="59" customFormat="1" ht="15" customHeight="1">
      <c r="A1136" s="417" t="s">
        <v>989</v>
      </c>
      <c r="B1136" s="420"/>
      <c r="C1136" s="421"/>
    </row>
    <row r="1137" spans="1:3" s="59" customFormat="1" ht="15" customHeight="1">
      <c r="A1137" s="417" t="s">
        <v>990</v>
      </c>
      <c r="B1137" s="420"/>
      <c r="C1137" s="421"/>
    </row>
    <row r="1138" spans="1:3" s="59" customFormat="1" ht="15" customHeight="1">
      <c r="A1138" s="410" t="s">
        <v>991</v>
      </c>
      <c r="B1138" s="420"/>
      <c r="C1138" s="421"/>
    </row>
    <row r="1139" spans="1:7" s="59" customFormat="1" ht="15" customHeight="1">
      <c r="A1139" s="410" t="s">
        <v>992</v>
      </c>
      <c r="B1139" s="420"/>
      <c r="C1139" s="421"/>
      <c r="E1139" s="401"/>
      <c r="F1139" s="401"/>
      <c r="G1139" s="401"/>
    </row>
    <row r="1140" spans="1:3" s="59" customFormat="1" ht="15" customHeight="1">
      <c r="A1140" s="410" t="s">
        <v>993</v>
      </c>
      <c r="B1140" s="420"/>
      <c r="C1140" s="421"/>
    </row>
    <row r="1141" spans="1:3" s="59" customFormat="1" ht="15" customHeight="1">
      <c r="A1141" s="410" t="s">
        <v>994</v>
      </c>
      <c r="B1141" s="420"/>
      <c r="C1141" s="421"/>
    </row>
    <row r="1142" spans="1:3" s="59" customFormat="1" ht="15" customHeight="1">
      <c r="A1142" s="410" t="s">
        <v>995</v>
      </c>
      <c r="B1142" s="420"/>
      <c r="C1142" s="421"/>
    </row>
    <row r="1143" spans="1:3" s="59" customFormat="1" ht="15" customHeight="1">
      <c r="A1143" s="410" t="s">
        <v>996</v>
      </c>
      <c r="B1143" s="420"/>
      <c r="C1143" s="421"/>
    </row>
    <row r="1144" spans="1:3" s="59" customFormat="1" ht="15" customHeight="1">
      <c r="A1144" s="410" t="s">
        <v>997</v>
      </c>
      <c r="B1144" s="420"/>
      <c r="C1144" s="421"/>
    </row>
    <row r="1145" spans="1:3" s="59" customFormat="1" ht="15" customHeight="1">
      <c r="A1145" s="410" t="s">
        <v>998</v>
      </c>
      <c r="B1145" s="420"/>
      <c r="C1145" s="421"/>
    </row>
    <row r="1146" spans="1:3" s="59" customFormat="1" ht="15" customHeight="1">
      <c r="A1146" s="410" t="s">
        <v>999</v>
      </c>
      <c r="B1146" s="420"/>
      <c r="C1146" s="421"/>
    </row>
    <row r="1147" spans="1:3" s="59" customFormat="1" ht="15" customHeight="1">
      <c r="A1147" s="410" t="s">
        <v>1000</v>
      </c>
      <c r="B1147" s="420"/>
      <c r="C1147" s="421"/>
    </row>
    <row r="1148" spans="1:3" s="59" customFormat="1" ht="15" customHeight="1">
      <c r="A1148" s="410" t="s">
        <v>1001</v>
      </c>
      <c r="B1148" s="411">
        <f>B1149+B1176+B1191</f>
        <v>257.84000000000003</v>
      </c>
      <c r="C1148" s="422"/>
    </row>
    <row r="1149" spans="1:3" s="59" customFormat="1" ht="15" customHeight="1">
      <c r="A1149" s="410" t="s">
        <v>1002</v>
      </c>
      <c r="B1149" s="411">
        <f>SUM(B1150:B1175)</f>
        <v>257.84000000000003</v>
      </c>
      <c r="C1149" s="422"/>
    </row>
    <row r="1150" spans="1:3" s="59" customFormat="1" ht="15" customHeight="1">
      <c r="A1150" s="417" t="s">
        <v>129</v>
      </c>
      <c r="B1150" s="420">
        <v>241.84</v>
      </c>
      <c r="C1150" s="421"/>
    </row>
    <row r="1151" spans="1:3" s="59" customFormat="1" ht="15" customHeight="1">
      <c r="A1151" s="417" t="s">
        <v>130</v>
      </c>
      <c r="B1151" s="420">
        <v>16</v>
      </c>
      <c r="C1151" s="421"/>
    </row>
    <row r="1152" spans="1:3" s="59" customFormat="1" ht="15" customHeight="1">
      <c r="A1152" s="417" t="s">
        <v>131</v>
      </c>
      <c r="B1152" s="420"/>
      <c r="C1152" s="421"/>
    </row>
    <row r="1153" spans="1:3" s="59" customFormat="1" ht="15" customHeight="1">
      <c r="A1153" s="417" t="s">
        <v>1003</v>
      </c>
      <c r="B1153" s="420"/>
      <c r="C1153" s="421"/>
    </row>
    <row r="1154" spans="1:3" s="59" customFormat="1" ht="15" customHeight="1">
      <c r="A1154" s="417" t="s">
        <v>1004</v>
      </c>
      <c r="B1154" s="420"/>
      <c r="C1154" s="421"/>
    </row>
    <row r="1155" spans="1:3" s="59" customFormat="1" ht="15" customHeight="1">
      <c r="A1155" s="417" t="s">
        <v>1005</v>
      </c>
      <c r="B1155" s="420"/>
      <c r="C1155" s="421"/>
    </row>
    <row r="1156" spans="1:3" s="59" customFormat="1" ht="15" customHeight="1">
      <c r="A1156" s="417" t="s">
        <v>1006</v>
      </c>
      <c r="B1156" s="420"/>
      <c r="C1156" s="421"/>
    </row>
    <row r="1157" spans="1:3" s="59" customFormat="1" ht="15" customHeight="1">
      <c r="A1157" s="417" t="s">
        <v>1007</v>
      </c>
      <c r="B1157" s="420"/>
      <c r="C1157" s="421"/>
    </row>
    <row r="1158" spans="1:3" s="59" customFormat="1" ht="15" customHeight="1">
      <c r="A1158" s="417" t="s">
        <v>1008</v>
      </c>
      <c r="B1158" s="420"/>
      <c r="C1158" s="421"/>
    </row>
    <row r="1159" spans="1:3" s="59" customFormat="1" ht="15" customHeight="1">
      <c r="A1159" s="417" t="s">
        <v>1009</v>
      </c>
      <c r="B1159" s="420"/>
      <c r="C1159" s="421"/>
    </row>
    <row r="1160" spans="1:3" s="59" customFormat="1" ht="15" customHeight="1">
      <c r="A1160" s="417" t="s">
        <v>1010</v>
      </c>
      <c r="B1160" s="420"/>
      <c r="C1160" s="421"/>
    </row>
    <row r="1161" spans="1:3" s="59" customFormat="1" ht="15" customHeight="1">
      <c r="A1161" s="417" t="s">
        <v>1011</v>
      </c>
      <c r="B1161" s="420"/>
      <c r="C1161" s="421"/>
    </row>
    <row r="1162" spans="1:3" s="59" customFormat="1" ht="15" customHeight="1">
      <c r="A1162" s="417" t="s">
        <v>1012</v>
      </c>
      <c r="B1162" s="420"/>
      <c r="C1162" s="421"/>
    </row>
    <row r="1163" spans="1:3" s="59" customFormat="1" ht="15" customHeight="1">
      <c r="A1163" s="417" t="s">
        <v>1013</v>
      </c>
      <c r="B1163" s="420"/>
      <c r="C1163" s="421"/>
    </row>
    <row r="1164" spans="1:3" s="59" customFormat="1" ht="15" customHeight="1">
      <c r="A1164" s="417" t="s">
        <v>1014</v>
      </c>
      <c r="B1164" s="420">
        <v>0</v>
      </c>
      <c r="C1164" s="421"/>
    </row>
    <row r="1165" spans="1:3" s="59" customFormat="1" ht="15" customHeight="1">
      <c r="A1165" s="417" t="s">
        <v>1015</v>
      </c>
      <c r="B1165" s="420">
        <v>0</v>
      </c>
      <c r="C1165" s="421"/>
    </row>
    <row r="1166" spans="1:3" s="59" customFormat="1" ht="15" customHeight="1">
      <c r="A1166" s="417" t="s">
        <v>1016</v>
      </c>
      <c r="B1166" s="420">
        <v>0</v>
      </c>
      <c r="C1166" s="421"/>
    </row>
    <row r="1167" spans="1:3" s="59" customFormat="1" ht="15" customHeight="1">
      <c r="A1167" s="417" t="s">
        <v>1017</v>
      </c>
      <c r="B1167" s="420">
        <v>0</v>
      </c>
      <c r="C1167" s="421"/>
    </row>
    <row r="1168" spans="1:3" s="59" customFormat="1" ht="15" customHeight="1">
      <c r="A1168" s="417" t="s">
        <v>1018</v>
      </c>
      <c r="B1168" s="420">
        <v>0</v>
      </c>
      <c r="C1168" s="421"/>
    </row>
    <row r="1169" spans="1:3" s="59" customFormat="1" ht="15" customHeight="1">
      <c r="A1169" s="417" t="s">
        <v>1019</v>
      </c>
      <c r="B1169" s="420">
        <v>0</v>
      </c>
      <c r="C1169" s="421"/>
    </row>
    <row r="1170" spans="1:3" s="59" customFormat="1" ht="15" customHeight="1">
      <c r="A1170" s="417" t="s">
        <v>1020</v>
      </c>
      <c r="B1170" s="420">
        <v>0</v>
      </c>
      <c r="C1170" s="421"/>
    </row>
    <row r="1171" spans="1:3" s="59" customFormat="1" ht="15" customHeight="1">
      <c r="A1171" s="417" t="s">
        <v>1021</v>
      </c>
      <c r="B1171" s="420">
        <v>0</v>
      </c>
      <c r="C1171" s="421"/>
    </row>
    <row r="1172" spans="1:7" s="59" customFormat="1" ht="15" customHeight="1">
      <c r="A1172" s="417" t="s">
        <v>1022</v>
      </c>
      <c r="B1172" s="420">
        <v>0</v>
      </c>
      <c r="C1172" s="421"/>
      <c r="E1172" s="401"/>
      <c r="F1172" s="401"/>
      <c r="G1172" s="401"/>
    </row>
    <row r="1173" spans="1:3" s="59" customFormat="1" ht="15" customHeight="1">
      <c r="A1173" s="417" t="s">
        <v>1023</v>
      </c>
      <c r="B1173" s="420"/>
      <c r="C1173" s="421"/>
    </row>
    <row r="1174" spans="1:3" s="59" customFormat="1" ht="15" customHeight="1">
      <c r="A1174" s="417" t="s">
        <v>138</v>
      </c>
      <c r="B1174" s="420"/>
      <c r="C1174" s="421"/>
    </row>
    <row r="1175" spans="1:3" s="59" customFormat="1" ht="15" customHeight="1">
      <c r="A1175" s="417" t="s">
        <v>1024</v>
      </c>
      <c r="B1175" s="420"/>
      <c r="C1175" s="421"/>
    </row>
    <row r="1176" spans="1:3" s="59" customFormat="1" ht="15" customHeight="1">
      <c r="A1176" s="410" t="s">
        <v>1025</v>
      </c>
      <c r="B1176" s="420"/>
      <c r="C1176" s="421"/>
    </row>
    <row r="1177" spans="1:3" s="59" customFormat="1" ht="15" customHeight="1">
      <c r="A1177" s="417" t="s">
        <v>129</v>
      </c>
      <c r="B1177" s="420"/>
      <c r="C1177" s="421"/>
    </row>
    <row r="1178" spans="1:3" s="59" customFormat="1" ht="15" customHeight="1">
      <c r="A1178" s="417" t="s">
        <v>130</v>
      </c>
      <c r="B1178" s="420"/>
      <c r="C1178" s="421"/>
    </row>
    <row r="1179" spans="1:3" s="59" customFormat="1" ht="15" customHeight="1">
      <c r="A1179" s="417" t="s">
        <v>131</v>
      </c>
      <c r="B1179" s="420">
        <v>0</v>
      </c>
      <c r="C1179" s="421"/>
    </row>
    <row r="1180" spans="1:3" s="59" customFormat="1" ht="15" customHeight="1">
      <c r="A1180" s="417" t="s">
        <v>1026</v>
      </c>
      <c r="B1180" s="420">
        <v>0</v>
      </c>
      <c r="C1180" s="421"/>
    </row>
    <row r="1181" spans="1:3" s="59" customFormat="1" ht="15" customHeight="1">
      <c r="A1181" s="417" t="s">
        <v>1027</v>
      </c>
      <c r="B1181" s="420">
        <v>0</v>
      </c>
      <c r="C1181" s="421"/>
    </row>
    <row r="1182" spans="1:3" s="59" customFormat="1" ht="15" customHeight="1">
      <c r="A1182" s="417" t="s">
        <v>1028</v>
      </c>
      <c r="B1182" s="420">
        <v>0</v>
      </c>
      <c r="C1182" s="421"/>
    </row>
    <row r="1183" spans="1:3" s="59" customFormat="1" ht="15" customHeight="1">
      <c r="A1183" s="417" t="s">
        <v>1029</v>
      </c>
      <c r="B1183" s="420">
        <v>0</v>
      </c>
      <c r="C1183" s="421"/>
    </row>
    <row r="1184" spans="1:3" s="59" customFormat="1" ht="15" customHeight="1">
      <c r="A1184" s="417" t="s">
        <v>1030</v>
      </c>
      <c r="B1184" s="420">
        <v>0</v>
      </c>
      <c r="C1184" s="421"/>
    </row>
    <row r="1185" spans="1:3" s="59" customFormat="1" ht="15" customHeight="1">
      <c r="A1185" s="417" t="s">
        <v>1031</v>
      </c>
      <c r="B1185" s="420">
        <v>0</v>
      </c>
      <c r="C1185" s="421"/>
    </row>
    <row r="1186" spans="1:3" s="59" customFormat="1" ht="15" customHeight="1">
      <c r="A1186" s="417" t="s">
        <v>1032</v>
      </c>
      <c r="B1186" s="420">
        <v>0</v>
      </c>
      <c r="C1186" s="421"/>
    </row>
    <row r="1187" spans="1:3" s="59" customFormat="1" ht="15" customHeight="1">
      <c r="A1187" s="417" t="s">
        <v>1033</v>
      </c>
      <c r="B1187" s="420">
        <v>0</v>
      </c>
      <c r="C1187" s="421"/>
    </row>
    <row r="1188" spans="1:3" s="59" customFormat="1" ht="15" customHeight="1">
      <c r="A1188" s="417" t="s">
        <v>1034</v>
      </c>
      <c r="B1188" s="420">
        <v>0</v>
      </c>
      <c r="C1188" s="421"/>
    </row>
    <row r="1189" spans="1:3" s="59" customFormat="1" ht="15" customHeight="1">
      <c r="A1189" s="417" t="s">
        <v>1035</v>
      </c>
      <c r="B1189" s="420">
        <v>0</v>
      </c>
      <c r="C1189" s="421"/>
    </row>
    <row r="1190" spans="1:3" s="59" customFormat="1" ht="15" customHeight="1">
      <c r="A1190" s="417" t="s">
        <v>1036</v>
      </c>
      <c r="B1190" s="420"/>
      <c r="C1190" s="421"/>
    </row>
    <row r="1191" spans="1:3" s="59" customFormat="1" ht="15" customHeight="1">
      <c r="A1191" s="410" t="s">
        <v>1037</v>
      </c>
      <c r="B1191" s="420"/>
      <c r="C1191" s="421"/>
    </row>
    <row r="1192" spans="1:3" s="59" customFormat="1" ht="15" customHeight="1">
      <c r="A1192" s="417" t="s">
        <v>1038</v>
      </c>
      <c r="B1192" s="420"/>
      <c r="C1192" s="421"/>
    </row>
    <row r="1193" spans="1:3" s="59" customFormat="1" ht="15" customHeight="1">
      <c r="A1193" s="410" t="s">
        <v>1039</v>
      </c>
      <c r="B1193" s="411">
        <f>B1194+B1205+B1209</f>
        <v>10686.15</v>
      </c>
      <c r="C1193" s="422"/>
    </row>
    <row r="1194" spans="1:3" s="59" customFormat="1" ht="15" customHeight="1">
      <c r="A1194" s="410" t="s">
        <v>1040</v>
      </c>
      <c r="B1194" s="411">
        <f>SUM(B1196:B1204)</f>
        <v>9139</v>
      </c>
      <c r="C1194" s="422"/>
    </row>
    <row r="1195" spans="1:3" s="59" customFormat="1" ht="15" customHeight="1">
      <c r="A1195" s="417" t="s">
        <v>1041</v>
      </c>
      <c r="B1195" s="420"/>
      <c r="C1195" s="421"/>
    </row>
    <row r="1196" spans="1:3" s="59" customFormat="1" ht="15" customHeight="1">
      <c r="A1196" s="417" t="s">
        <v>1042</v>
      </c>
      <c r="B1196" s="420"/>
      <c r="C1196" s="421"/>
    </row>
    <row r="1197" spans="1:3" s="59" customFormat="1" ht="15" customHeight="1">
      <c r="A1197" s="417" t="s">
        <v>1043</v>
      </c>
      <c r="B1197" s="420"/>
      <c r="C1197" s="421"/>
    </row>
    <row r="1198" spans="1:3" s="59" customFormat="1" ht="15" customHeight="1">
      <c r="A1198" s="417" t="s">
        <v>1044</v>
      </c>
      <c r="B1198" s="420"/>
      <c r="C1198" s="421"/>
    </row>
    <row r="1199" spans="1:3" s="59" customFormat="1" ht="15" customHeight="1">
      <c r="A1199" s="417" t="s">
        <v>1045</v>
      </c>
      <c r="B1199" s="420">
        <v>358</v>
      </c>
      <c r="C1199" s="421"/>
    </row>
    <row r="1200" spans="1:3" s="59" customFormat="1" ht="15" customHeight="1">
      <c r="A1200" s="417" t="s">
        <v>1046</v>
      </c>
      <c r="B1200" s="420"/>
      <c r="C1200" s="421"/>
    </row>
    <row r="1201" spans="1:3" s="59" customFormat="1" ht="15" customHeight="1">
      <c r="A1201" s="417" t="s">
        <v>1047</v>
      </c>
      <c r="B1201" s="420"/>
      <c r="C1201" s="421"/>
    </row>
    <row r="1202" spans="1:8" s="59" customFormat="1" ht="15" customHeight="1">
      <c r="A1202" s="417" t="s">
        <v>1048</v>
      </c>
      <c r="B1202" s="420">
        <f>8941-160</f>
        <v>8781</v>
      </c>
      <c r="C1202" s="421"/>
      <c r="D1202" s="115"/>
      <c r="E1202" s="115"/>
      <c r="F1202" s="115"/>
      <c r="G1202" s="115"/>
      <c r="H1202" s="115"/>
    </row>
    <row r="1203" spans="1:3" s="59" customFormat="1" ht="15" customHeight="1">
      <c r="A1203" s="417" t="s">
        <v>1049</v>
      </c>
      <c r="B1203" s="420"/>
      <c r="C1203" s="421"/>
    </row>
    <row r="1204" spans="1:3" s="59" customFormat="1" ht="15" customHeight="1">
      <c r="A1204" s="417" t="s">
        <v>1050</v>
      </c>
      <c r="B1204" s="420"/>
      <c r="C1204" s="421"/>
    </row>
    <row r="1205" spans="1:3" s="59" customFormat="1" ht="15" customHeight="1">
      <c r="A1205" s="410" t="s">
        <v>1051</v>
      </c>
      <c r="B1205" s="411">
        <f>B1206</f>
        <v>1547.15</v>
      </c>
      <c r="C1205" s="422"/>
    </row>
    <row r="1206" spans="1:3" s="59" customFormat="1" ht="15" customHeight="1">
      <c r="A1206" s="417" t="s">
        <v>1052</v>
      </c>
      <c r="B1206" s="420">
        <v>1547.15</v>
      </c>
      <c r="C1206" s="421"/>
    </row>
    <row r="1207" spans="1:3" s="59" customFormat="1" ht="15" customHeight="1">
      <c r="A1207" s="417" t="s">
        <v>1053</v>
      </c>
      <c r="B1207" s="420"/>
      <c r="C1207" s="421"/>
    </row>
    <row r="1208" spans="1:3" s="59" customFormat="1" ht="15" customHeight="1">
      <c r="A1208" s="417" t="s">
        <v>1054</v>
      </c>
      <c r="B1208" s="420"/>
      <c r="C1208" s="421"/>
    </row>
    <row r="1209" spans="1:3" s="59" customFormat="1" ht="15" customHeight="1">
      <c r="A1209" s="410" t="s">
        <v>1055</v>
      </c>
      <c r="B1209" s="420"/>
      <c r="C1209" s="421"/>
    </row>
    <row r="1210" spans="1:3" s="59" customFormat="1" ht="15" customHeight="1">
      <c r="A1210" s="417" t="s">
        <v>1056</v>
      </c>
      <c r="B1210" s="420"/>
      <c r="C1210" s="421"/>
    </row>
    <row r="1211" spans="1:3" s="59" customFormat="1" ht="15" customHeight="1">
      <c r="A1211" s="417" t="s">
        <v>1057</v>
      </c>
      <c r="B1211" s="420"/>
      <c r="C1211" s="421"/>
    </row>
    <row r="1212" spans="1:3" s="59" customFormat="1" ht="15" customHeight="1">
      <c r="A1212" s="417" t="s">
        <v>1058</v>
      </c>
      <c r="B1212" s="420"/>
      <c r="C1212" s="421"/>
    </row>
    <row r="1213" spans="1:3" s="59" customFormat="1" ht="15" customHeight="1">
      <c r="A1213" s="410" t="s">
        <v>1059</v>
      </c>
      <c r="B1213" s="411">
        <f>B1214+B1232+B1238+B1244</f>
        <v>50.9</v>
      </c>
      <c r="C1213" s="422"/>
    </row>
    <row r="1214" spans="1:3" s="59" customFormat="1" ht="15" customHeight="1">
      <c r="A1214" s="410" t="s">
        <v>1060</v>
      </c>
      <c r="B1214" s="420"/>
      <c r="C1214" s="421"/>
    </row>
    <row r="1215" spans="1:3" s="59" customFormat="1" ht="15" customHeight="1">
      <c r="A1215" s="417" t="s">
        <v>129</v>
      </c>
      <c r="B1215" s="420"/>
      <c r="C1215" s="421"/>
    </row>
    <row r="1216" spans="1:3" s="59" customFormat="1" ht="15" customHeight="1">
      <c r="A1216" s="417" t="s">
        <v>130</v>
      </c>
      <c r="B1216" s="420"/>
      <c r="C1216" s="421"/>
    </row>
    <row r="1217" spans="1:3" s="59" customFormat="1" ht="15" customHeight="1">
      <c r="A1217" s="417" t="s">
        <v>131</v>
      </c>
      <c r="B1217" s="420">
        <v>0</v>
      </c>
      <c r="C1217" s="421"/>
    </row>
    <row r="1218" spans="1:3" s="59" customFormat="1" ht="15" customHeight="1">
      <c r="A1218" s="417" t="s">
        <v>1061</v>
      </c>
      <c r="B1218" s="420">
        <v>0</v>
      </c>
      <c r="C1218" s="421"/>
    </row>
    <row r="1219" spans="1:3" s="59" customFormat="1" ht="15" customHeight="1">
      <c r="A1219" s="417" t="s">
        <v>1062</v>
      </c>
      <c r="B1219" s="420">
        <v>0</v>
      </c>
      <c r="C1219" s="421"/>
    </row>
    <row r="1220" spans="1:3" s="59" customFormat="1" ht="15" customHeight="1">
      <c r="A1220" s="417" t="s">
        <v>1063</v>
      </c>
      <c r="B1220" s="420">
        <v>0</v>
      </c>
      <c r="C1220" s="421"/>
    </row>
    <row r="1221" spans="1:3" s="59" customFormat="1" ht="15" customHeight="1">
      <c r="A1221" s="417" t="s">
        <v>1064</v>
      </c>
      <c r="B1221" s="420">
        <v>0</v>
      </c>
      <c r="C1221" s="421"/>
    </row>
    <row r="1222" spans="1:3" s="59" customFormat="1" ht="15" customHeight="1">
      <c r="A1222" s="417" t="s">
        <v>1065</v>
      </c>
      <c r="B1222" s="420">
        <v>0</v>
      </c>
      <c r="C1222" s="421"/>
    </row>
    <row r="1223" spans="1:3" s="59" customFormat="1" ht="15" customHeight="1">
      <c r="A1223" s="417" t="s">
        <v>1066</v>
      </c>
      <c r="B1223" s="420">
        <v>0</v>
      </c>
      <c r="C1223" s="421"/>
    </row>
    <row r="1224" spans="1:3" s="59" customFormat="1" ht="15" customHeight="1">
      <c r="A1224" s="417" t="s">
        <v>1067</v>
      </c>
      <c r="B1224" s="420">
        <v>0</v>
      </c>
      <c r="C1224" s="421"/>
    </row>
    <row r="1225" spans="1:3" s="59" customFormat="1" ht="15" customHeight="1">
      <c r="A1225" s="417" t="s">
        <v>1068</v>
      </c>
      <c r="B1225" s="420">
        <v>0</v>
      </c>
      <c r="C1225" s="421"/>
    </row>
    <row r="1226" spans="1:3" s="59" customFormat="1" ht="15" customHeight="1">
      <c r="A1226" s="417" t="s">
        <v>1069</v>
      </c>
      <c r="B1226" s="420">
        <v>0</v>
      </c>
      <c r="C1226" s="421"/>
    </row>
    <row r="1227" spans="1:3" s="59" customFormat="1" ht="15" customHeight="1">
      <c r="A1227" s="417" t="s">
        <v>1070</v>
      </c>
      <c r="B1227" s="420">
        <v>0</v>
      </c>
      <c r="C1227" s="421"/>
    </row>
    <row r="1228" spans="1:3" s="59" customFormat="1" ht="15" customHeight="1">
      <c r="A1228" s="417" t="s">
        <v>1071</v>
      </c>
      <c r="B1228" s="420">
        <v>0</v>
      </c>
      <c r="C1228" s="421"/>
    </row>
    <row r="1229" spans="1:3" s="59" customFormat="1" ht="15" customHeight="1">
      <c r="A1229" s="417" t="s">
        <v>1072</v>
      </c>
      <c r="B1229" s="420">
        <v>0</v>
      </c>
      <c r="C1229" s="421"/>
    </row>
    <row r="1230" spans="1:3" s="59" customFormat="1" ht="15" customHeight="1">
      <c r="A1230" s="417" t="s">
        <v>138</v>
      </c>
      <c r="B1230" s="420"/>
      <c r="C1230" s="421"/>
    </row>
    <row r="1231" spans="1:3" s="59" customFormat="1" ht="15" customHeight="1">
      <c r="A1231" s="417" t="s">
        <v>1073</v>
      </c>
      <c r="B1231" s="420"/>
      <c r="C1231" s="421"/>
    </row>
    <row r="1232" spans="1:3" s="59" customFormat="1" ht="15" customHeight="1">
      <c r="A1232" s="410" t="s">
        <v>1074</v>
      </c>
      <c r="B1232" s="420"/>
      <c r="C1232" s="421"/>
    </row>
    <row r="1233" spans="1:3" s="59" customFormat="1" ht="15" customHeight="1">
      <c r="A1233" s="417" t="s">
        <v>1075</v>
      </c>
      <c r="B1233" s="420">
        <v>0</v>
      </c>
      <c r="C1233" s="421"/>
    </row>
    <row r="1234" spans="1:3" s="59" customFormat="1" ht="15" customHeight="1">
      <c r="A1234" s="417" t="s">
        <v>1076</v>
      </c>
      <c r="B1234" s="420">
        <v>0</v>
      </c>
      <c r="C1234" s="421"/>
    </row>
    <row r="1235" spans="1:3" s="59" customFormat="1" ht="15" customHeight="1">
      <c r="A1235" s="417" t="s">
        <v>1077</v>
      </c>
      <c r="B1235" s="420">
        <v>0</v>
      </c>
      <c r="C1235" s="421"/>
    </row>
    <row r="1236" spans="1:3" s="59" customFormat="1" ht="15" customHeight="1">
      <c r="A1236" s="417" t="s">
        <v>1078</v>
      </c>
      <c r="B1236" s="420">
        <v>0</v>
      </c>
      <c r="C1236" s="421"/>
    </row>
    <row r="1237" spans="1:7" s="59" customFormat="1" ht="15" customHeight="1">
      <c r="A1237" s="417" t="s">
        <v>1079</v>
      </c>
      <c r="B1237" s="420">
        <v>0</v>
      </c>
      <c r="C1237" s="421"/>
      <c r="E1237" s="401"/>
      <c r="F1237" s="401"/>
      <c r="G1237" s="401"/>
    </row>
    <row r="1238" spans="1:3" s="59" customFormat="1" ht="15" customHeight="1">
      <c r="A1238" s="410" t="s">
        <v>1080</v>
      </c>
      <c r="B1238" s="411">
        <f>SUM(B1239:B1243)</f>
        <v>50.9</v>
      </c>
      <c r="C1238" s="422"/>
    </row>
    <row r="1239" spans="1:3" s="59" customFormat="1" ht="15" customHeight="1">
      <c r="A1239" s="417" t="s">
        <v>1081</v>
      </c>
      <c r="B1239" s="420">
        <v>0</v>
      </c>
      <c r="C1239" s="421"/>
    </row>
    <row r="1240" spans="1:3" s="59" customFormat="1" ht="15" customHeight="1">
      <c r="A1240" s="417" t="s">
        <v>1082</v>
      </c>
      <c r="B1240" s="420">
        <v>0</v>
      </c>
      <c r="C1240" s="421"/>
    </row>
    <row r="1241" spans="1:3" s="59" customFormat="1" ht="15" customHeight="1">
      <c r="A1241" s="417" t="s">
        <v>1083</v>
      </c>
      <c r="B1241" s="420">
        <v>0</v>
      </c>
      <c r="C1241" s="421"/>
    </row>
    <row r="1242" spans="1:3" s="59" customFormat="1" ht="15" customHeight="1">
      <c r="A1242" s="417" t="s">
        <v>1084</v>
      </c>
      <c r="B1242" s="420">
        <v>0</v>
      </c>
      <c r="C1242" s="421"/>
    </row>
    <row r="1243" spans="1:3" s="59" customFormat="1" ht="15" customHeight="1">
      <c r="A1243" s="417" t="s">
        <v>1085</v>
      </c>
      <c r="B1243" s="420">
        <f>9.4+15+26.5</f>
        <v>50.9</v>
      </c>
      <c r="C1243" s="421"/>
    </row>
    <row r="1244" spans="1:3" s="59" customFormat="1" ht="15" customHeight="1">
      <c r="A1244" s="410" t="s">
        <v>1086</v>
      </c>
      <c r="B1244" s="420">
        <v>0</v>
      </c>
      <c r="C1244" s="421"/>
    </row>
    <row r="1245" spans="1:3" s="59" customFormat="1" ht="15" customHeight="1">
      <c r="A1245" s="417" t="s">
        <v>1087</v>
      </c>
      <c r="B1245" s="420">
        <v>0</v>
      </c>
      <c r="C1245" s="421"/>
    </row>
    <row r="1246" spans="1:3" s="59" customFormat="1" ht="15" customHeight="1">
      <c r="A1246" s="417" t="s">
        <v>1088</v>
      </c>
      <c r="B1246" s="420">
        <v>0</v>
      </c>
      <c r="C1246" s="421"/>
    </row>
    <row r="1247" spans="1:3" s="59" customFormat="1" ht="15" customHeight="1">
      <c r="A1247" s="417" t="s">
        <v>1089</v>
      </c>
      <c r="B1247" s="420">
        <v>0</v>
      </c>
      <c r="C1247" s="421"/>
    </row>
    <row r="1248" spans="1:3" s="59" customFormat="1" ht="15" customHeight="1">
      <c r="A1248" s="417" t="s">
        <v>1090</v>
      </c>
      <c r="B1248" s="420">
        <v>0</v>
      </c>
      <c r="C1248" s="421"/>
    </row>
    <row r="1249" spans="1:3" s="59" customFormat="1" ht="15" customHeight="1">
      <c r="A1249" s="417" t="s">
        <v>1091</v>
      </c>
      <c r="B1249" s="420">
        <v>0</v>
      </c>
      <c r="C1249" s="421"/>
    </row>
    <row r="1250" spans="1:3" s="59" customFormat="1" ht="15" customHeight="1">
      <c r="A1250" s="417" t="s">
        <v>1092</v>
      </c>
      <c r="B1250" s="420">
        <v>0</v>
      </c>
      <c r="C1250" s="421"/>
    </row>
    <row r="1251" spans="1:3" s="59" customFormat="1" ht="15" customHeight="1">
      <c r="A1251" s="417" t="s">
        <v>1093</v>
      </c>
      <c r="B1251" s="420">
        <v>0</v>
      </c>
      <c r="C1251" s="421"/>
    </row>
    <row r="1252" spans="1:3" s="59" customFormat="1" ht="15" customHeight="1">
      <c r="A1252" s="417" t="s">
        <v>1094</v>
      </c>
      <c r="B1252" s="420">
        <v>0</v>
      </c>
      <c r="C1252" s="421"/>
    </row>
    <row r="1253" spans="1:3" s="59" customFormat="1" ht="15" customHeight="1">
      <c r="A1253" s="417" t="s">
        <v>1095</v>
      </c>
      <c r="B1253" s="420">
        <v>0</v>
      </c>
      <c r="C1253" s="421"/>
    </row>
    <row r="1254" spans="1:7" s="59" customFormat="1" ht="15" customHeight="1">
      <c r="A1254" s="417" t="s">
        <v>1096</v>
      </c>
      <c r="B1254" s="420">
        <v>0</v>
      </c>
      <c r="C1254" s="421"/>
      <c r="E1254" s="401"/>
      <c r="F1254" s="401"/>
      <c r="G1254" s="401"/>
    </row>
    <row r="1255" spans="1:3" s="59" customFormat="1" ht="15" customHeight="1">
      <c r="A1255" s="417" t="s">
        <v>1097</v>
      </c>
      <c r="B1255" s="420">
        <v>0</v>
      </c>
      <c r="C1255" s="421"/>
    </row>
    <row r="1256" spans="1:3" s="59" customFormat="1" ht="15" customHeight="1">
      <c r="A1256" s="417" t="s">
        <v>1098</v>
      </c>
      <c r="B1256" s="420">
        <v>0</v>
      </c>
      <c r="C1256" s="421"/>
    </row>
    <row r="1257" spans="1:3" s="59" customFormat="1" ht="15" customHeight="1">
      <c r="A1257" s="410" t="s">
        <v>1099</v>
      </c>
      <c r="B1257" s="411">
        <f>B1258+B1270</f>
        <v>853</v>
      </c>
      <c r="C1257" s="422"/>
    </row>
    <row r="1258" spans="1:3" s="59" customFormat="1" ht="15" customHeight="1">
      <c r="A1258" s="410" t="s">
        <v>1100</v>
      </c>
      <c r="B1258" s="411">
        <f>SUM(B1259:B1269)</f>
        <v>176.9</v>
      </c>
      <c r="C1258" s="422"/>
    </row>
    <row r="1259" spans="1:3" s="59" customFormat="1" ht="15" customHeight="1">
      <c r="A1259" s="417" t="s">
        <v>129</v>
      </c>
      <c r="B1259" s="420">
        <v>128.1</v>
      </c>
      <c r="C1259" s="421"/>
    </row>
    <row r="1260" spans="1:3" s="59" customFormat="1" ht="15" customHeight="1">
      <c r="A1260" s="417" t="s">
        <v>130</v>
      </c>
      <c r="B1260" s="420">
        <v>2.3</v>
      </c>
      <c r="C1260" s="421"/>
    </row>
    <row r="1261" spans="1:3" s="59" customFormat="1" ht="15" customHeight="1">
      <c r="A1261" s="417" t="s">
        <v>131</v>
      </c>
      <c r="B1261" s="420"/>
      <c r="C1261" s="421"/>
    </row>
    <row r="1262" spans="1:3" s="59" customFormat="1" ht="15" customHeight="1">
      <c r="A1262" s="417" t="s">
        <v>1101</v>
      </c>
      <c r="B1262" s="420">
        <v>14.4</v>
      </c>
      <c r="C1262" s="421"/>
    </row>
    <row r="1263" spans="1:3" s="59" customFormat="1" ht="15" customHeight="1">
      <c r="A1263" s="417" t="s">
        <v>1102</v>
      </c>
      <c r="B1263" s="420"/>
      <c r="C1263" s="421"/>
    </row>
    <row r="1264" spans="1:3" s="59" customFormat="1" ht="15" customHeight="1">
      <c r="A1264" s="417" t="s">
        <v>1103</v>
      </c>
      <c r="B1264" s="420">
        <v>32.1</v>
      </c>
      <c r="C1264" s="421"/>
    </row>
    <row r="1265" spans="1:3" s="59" customFormat="1" ht="15" customHeight="1">
      <c r="A1265" s="417" t="s">
        <v>1104</v>
      </c>
      <c r="B1265" s="420"/>
      <c r="C1265" s="421"/>
    </row>
    <row r="1266" spans="1:3" s="59" customFormat="1" ht="15" customHeight="1">
      <c r="A1266" s="417" t="s">
        <v>1105</v>
      </c>
      <c r="B1266" s="420"/>
      <c r="C1266" s="421"/>
    </row>
    <row r="1267" spans="1:3" s="59" customFormat="1" ht="15" customHeight="1">
      <c r="A1267" s="417" t="s">
        <v>1106</v>
      </c>
      <c r="B1267" s="420"/>
      <c r="C1267" s="421"/>
    </row>
    <row r="1268" spans="1:3" s="59" customFormat="1" ht="15" customHeight="1">
      <c r="A1268" s="417" t="s">
        <v>138</v>
      </c>
      <c r="B1268" s="420"/>
      <c r="C1268" s="421"/>
    </row>
    <row r="1269" spans="1:3" s="59" customFormat="1" ht="15" customHeight="1">
      <c r="A1269" s="417" t="s">
        <v>1107</v>
      </c>
      <c r="B1269" s="420"/>
      <c r="C1269" s="421"/>
    </row>
    <row r="1270" spans="1:3" s="59" customFormat="1" ht="15" customHeight="1">
      <c r="A1270" s="410" t="s">
        <v>1108</v>
      </c>
      <c r="B1270" s="411">
        <f>SUM(B1271:B1275)</f>
        <v>676.1</v>
      </c>
      <c r="C1270" s="422"/>
    </row>
    <row r="1271" spans="1:3" s="59" customFormat="1" ht="15" customHeight="1">
      <c r="A1271" s="417" t="s">
        <v>129</v>
      </c>
      <c r="B1271" s="420"/>
      <c r="C1271" s="421"/>
    </row>
    <row r="1272" spans="1:3" s="59" customFormat="1" ht="15" customHeight="1">
      <c r="A1272" s="417" t="s">
        <v>130</v>
      </c>
      <c r="B1272" s="420"/>
      <c r="C1272" s="421"/>
    </row>
    <row r="1273" spans="1:3" s="59" customFormat="1" ht="15" customHeight="1">
      <c r="A1273" s="417" t="s">
        <v>131</v>
      </c>
      <c r="B1273" s="420"/>
      <c r="C1273" s="421"/>
    </row>
    <row r="1274" spans="1:3" s="59" customFormat="1" ht="15" customHeight="1">
      <c r="A1274" s="417" t="s">
        <v>1109</v>
      </c>
      <c r="B1274" s="420"/>
      <c r="C1274" s="421"/>
    </row>
    <row r="1275" spans="1:3" s="59" customFormat="1" ht="15" customHeight="1">
      <c r="A1275" s="417" t="s">
        <v>1110</v>
      </c>
      <c r="B1275" s="420">
        <v>676.1</v>
      </c>
      <c r="C1275" s="421"/>
    </row>
    <row r="1276" spans="1:3" s="59" customFormat="1" ht="15" customHeight="1">
      <c r="A1276" s="410" t="s">
        <v>1111</v>
      </c>
      <c r="B1276" s="420">
        <v>0</v>
      </c>
      <c r="C1276" s="421"/>
    </row>
    <row r="1277" spans="1:3" s="59" customFormat="1" ht="15" customHeight="1">
      <c r="A1277" s="417" t="s">
        <v>129</v>
      </c>
      <c r="B1277" s="420">
        <v>0</v>
      </c>
      <c r="C1277" s="421"/>
    </row>
    <row r="1278" spans="1:3" s="59" customFormat="1" ht="15" customHeight="1">
      <c r="A1278" s="417" t="s">
        <v>130</v>
      </c>
      <c r="B1278" s="420">
        <v>0</v>
      </c>
      <c r="C1278" s="421"/>
    </row>
    <row r="1279" spans="1:3" s="59" customFormat="1" ht="15" customHeight="1">
      <c r="A1279" s="417" t="s">
        <v>131</v>
      </c>
      <c r="B1279" s="420">
        <v>0</v>
      </c>
      <c r="C1279" s="421"/>
    </row>
    <row r="1280" spans="1:3" s="59" customFormat="1" ht="15" customHeight="1">
      <c r="A1280" s="417" t="s">
        <v>1112</v>
      </c>
      <c r="B1280" s="420">
        <v>0</v>
      </c>
      <c r="C1280" s="421"/>
    </row>
    <row r="1281" spans="1:3" s="59" customFormat="1" ht="15" customHeight="1">
      <c r="A1281" s="417" t="s">
        <v>1113</v>
      </c>
      <c r="B1281" s="420"/>
      <c r="C1281" s="421"/>
    </row>
    <row r="1282" spans="1:3" s="59" customFormat="1" ht="15" customHeight="1">
      <c r="A1282" s="410" t="s">
        <v>1114</v>
      </c>
      <c r="B1282" s="420"/>
      <c r="C1282" s="421"/>
    </row>
    <row r="1283" spans="1:3" s="59" customFormat="1" ht="15" customHeight="1">
      <c r="A1283" s="417" t="s">
        <v>129</v>
      </c>
      <c r="B1283" s="420"/>
      <c r="C1283" s="421"/>
    </row>
    <row r="1284" spans="1:3" s="59" customFormat="1" ht="15" customHeight="1">
      <c r="A1284" s="417" t="s">
        <v>130</v>
      </c>
      <c r="B1284" s="420"/>
      <c r="C1284" s="421"/>
    </row>
    <row r="1285" spans="1:3" s="59" customFormat="1" ht="15" customHeight="1">
      <c r="A1285" s="417" t="s">
        <v>131</v>
      </c>
      <c r="B1285" s="420"/>
      <c r="C1285" s="421"/>
    </row>
    <row r="1286" spans="1:3" s="59" customFormat="1" ht="15" customHeight="1">
      <c r="A1286" s="417" t="s">
        <v>1115</v>
      </c>
      <c r="B1286" s="420"/>
      <c r="C1286" s="421"/>
    </row>
    <row r="1287" spans="1:3" s="59" customFormat="1" ht="15" customHeight="1">
      <c r="A1287" s="417" t="s">
        <v>1116</v>
      </c>
      <c r="B1287" s="420"/>
      <c r="C1287" s="421"/>
    </row>
    <row r="1288" spans="1:3" s="59" customFormat="1" ht="15" customHeight="1">
      <c r="A1288" s="417" t="s">
        <v>138</v>
      </c>
      <c r="B1288" s="420"/>
      <c r="C1288" s="421"/>
    </row>
    <row r="1289" spans="1:3" s="59" customFormat="1" ht="15" customHeight="1">
      <c r="A1289" s="417" t="s">
        <v>1117</v>
      </c>
      <c r="B1289" s="420"/>
      <c r="C1289" s="421"/>
    </row>
    <row r="1290" spans="1:3" s="59" customFormat="1" ht="15" customHeight="1">
      <c r="A1290" s="410" t="s">
        <v>1118</v>
      </c>
      <c r="B1290" s="420"/>
      <c r="C1290" s="421"/>
    </row>
    <row r="1291" spans="1:3" s="59" customFormat="1" ht="15" customHeight="1">
      <c r="A1291" s="417" t="s">
        <v>129</v>
      </c>
      <c r="B1291" s="420"/>
      <c r="C1291" s="421"/>
    </row>
    <row r="1292" spans="1:3" s="59" customFormat="1" ht="15" customHeight="1">
      <c r="A1292" s="417" t="s">
        <v>130</v>
      </c>
      <c r="B1292" s="420"/>
      <c r="C1292" s="421"/>
    </row>
    <row r="1293" spans="1:3" s="59" customFormat="1" ht="15" customHeight="1">
      <c r="A1293" s="417" t="s">
        <v>131</v>
      </c>
      <c r="B1293" s="420"/>
      <c r="C1293" s="421"/>
    </row>
    <row r="1294" spans="1:3" s="59" customFormat="1" ht="15" customHeight="1">
      <c r="A1294" s="417" t="s">
        <v>1119</v>
      </c>
      <c r="B1294" s="420">
        <v>0</v>
      </c>
      <c r="C1294" s="421"/>
    </row>
    <row r="1295" spans="1:3" s="59" customFormat="1" ht="15" customHeight="1">
      <c r="A1295" s="417" t="s">
        <v>1120</v>
      </c>
      <c r="B1295" s="420">
        <v>0</v>
      </c>
      <c r="C1295" s="421"/>
    </row>
    <row r="1296" spans="1:3" s="59" customFormat="1" ht="15" customHeight="1">
      <c r="A1296" s="417" t="s">
        <v>1121</v>
      </c>
      <c r="B1296" s="420">
        <v>0</v>
      </c>
      <c r="C1296" s="421"/>
    </row>
    <row r="1297" spans="1:3" s="59" customFormat="1" ht="15" customHeight="1">
      <c r="A1297" s="417" t="s">
        <v>1122</v>
      </c>
      <c r="B1297" s="420">
        <v>0</v>
      </c>
      <c r="C1297" s="421"/>
    </row>
    <row r="1298" spans="1:3" s="59" customFormat="1" ht="15" customHeight="1">
      <c r="A1298" s="417" t="s">
        <v>1123</v>
      </c>
      <c r="B1298" s="420">
        <v>0</v>
      </c>
      <c r="C1298" s="421"/>
    </row>
    <row r="1299" spans="1:3" s="59" customFormat="1" ht="15" customHeight="1">
      <c r="A1299" s="417" t="s">
        <v>1124</v>
      </c>
      <c r="B1299" s="420">
        <v>0</v>
      </c>
      <c r="C1299" s="421"/>
    </row>
    <row r="1300" spans="1:3" s="59" customFormat="1" ht="15" customHeight="1">
      <c r="A1300" s="417" t="s">
        <v>1125</v>
      </c>
      <c r="B1300" s="420">
        <v>0</v>
      </c>
      <c r="C1300" s="421"/>
    </row>
    <row r="1301" spans="1:3" s="59" customFormat="1" ht="15" customHeight="1">
      <c r="A1301" s="417" t="s">
        <v>1126</v>
      </c>
      <c r="B1301" s="420">
        <v>0</v>
      </c>
      <c r="C1301" s="421"/>
    </row>
    <row r="1302" spans="1:3" s="59" customFormat="1" ht="15" customHeight="1">
      <c r="A1302" s="417" t="s">
        <v>1127</v>
      </c>
      <c r="B1302" s="420">
        <v>0</v>
      </c>
      <c r="C1302" s="421"/>
    </row>
    <row r="1303" spans="1:3" s="59" customFormat="1" ht="15" customHeight="1">
      <c r="A1303" s="410" t="s">
        <v>1128</v>
      </c>
      <c r="B1303" s="420"/>
      <c r="C1303" s="421"/>
    </row>
    <row r="1304" spans="1:3" s="59" customFormat="1" ht="15" customHeight="1">
      <c r="A1304" s="417" t="s">
        <v>1129</v>
      </c>
      <c r="B1304" s="420"/>
      <c r="C1304" s="421"/>
    </row>
    <row r="1305" spans="1:3" s="59" customFormat="1" ht="15" customHeight="1">
      <c r="A1305" s="417" t="s">
        <v>1130</v>
      </c>
      <c r="B1305" s="420"/>
      <c r="C1305" s="421"/>
    </row>
    <row r="1306" spans="1:3" s="59" customFormat="1" ht="15" customHeight="1">
      <c r="A1306" s="417" t="s">
        <v>1131</v>
      </c>
      <c r="B1306" s="420">
        <v>0</v>
      </c>
      <c r="C1306" s="421"/>
    </row>
    <row r="1307" spans="1:7" s="59" customFormat="1" ht="15" customHeight="1">
      <c r="A1307" s="410" t="s">
        <v>1132</v>
      </c>
      <c r="B1307" s="420">
        <v>0</v>
      </c>
      <c r="C1307" s="421"/>
      <c r="E1307" s="401"/>
      <c r="F1307" s="401"/>
      <c r="G1307" s="401"/>
    </row>
    <row r="1308" spans="1:3" s="59" customFormat="1" ht="15" customHeight="1">
      <c r="A1308" s="417" t="s">
        <v>1133</v>
      </c>
      <c r="B1308" s="420">
        <v>0</v>
      </c>
      <c r="C1308" s="421"/>
    </row>
    <row r="1309" spans="1:3" s="59" customFormat="1" ht="15" customHeight="1">
      <c r="A1309" s="417" t="s">
        <v>1134</v>
      </c>
      <c r="B1309" s="420">
        <v>0</v>
      </c>
      <c r="C1309" s="421"/>
    </row>
    <row r="1310" spans="1:3" s="59" customFormat="1" ht="15" customHeight="1">
      <c r="A1310" s="417" t="s">
        <v>1135</v>
      </c>
      <c r="B1310" s="420">
        <v>0</v>
      </c>
      <c r="C1310" s="421"/>
    </row>
    <row r="1311" spans="1:3" s="59" customFormat="1" ht="15" customHeight="1">
      <c r="A1311" s="410" t="s">
        <v>1136</v>
      </c>
      <c r="B1311" s="420">
        <v>0</v>
      </c>
      <c r="C1311" s="421"/>
    </row>
    <row r="1312" spans="1:3" s="59" customFormat="1" ht="15" customHeight="1">
      <c r="A1312" s="417" t="s">
        <v>1137</v>
      </c>
      <c r="B1312" s="420">
        <v>0</v>
      </c>
      <c r="C1312" s="421"/>
    </row>
    <row r="1313" spans="1:3" s="59" customFormat="1" ht="15" customHeight="1">
      <c r="A1313" s="410" t="s">
        <v>1138</v>
      </c>
      <c r="B1313" s="411">
        <v>2400</v>
      </c>
      <c r="C1313" s="422"/>
    </row>
    <row r="1314" spans="1:3" s="59" customFormat="1" ht="15" customHeight="1">
      <c r="A1314" s="410" t="s">
        <v>1139</v>
      </c>
      <c r="B1314" s="420"/>
      <c r="C1314" s="421"/>
    </row>
    <row r="1315" spans="1:3" s="59" customFormat="1" ht="15" customHeight="1">
      <c r="A1315" s="417" t="s">
        <v>1000</v>
      </c>
      <c r="B1315" s="420"/>
      <c r="C1315" s="421"/>
    </row>
    <row r="1316" spans="1:3" s="59" customFormat="1" ht="15" customHeight="1">
      <c r="A1316" s="417" t="s">
        <v>282</v>
      </c>
      <c r="B1316" s="420"/>
      <c r="C1316" s="421"/>
    </row>
    <row r="1317" spans="1:3" s="59" customFormat="1" ht="15" customHeight="1">
      <c r="A1317" s="410" t="s">
        <v>1140</v>
      </c>
      <c r="B1317" s="411">
        <f>B1318+B1319+B1320+B1325</f>
        <v>3610</v>
      </c>
      <c r="C1317" s="422"/>
    </row>
    <row r="1318" spans="1:3" s="59" customFormat="1" ht="15" customHeight="1">
      <c r="A1318" s="410" t="s">
        <v>1141</v>
      </c>
      <c r="B1318" s="420"/>
      <c r="C1318" s="421"/>
    </row>
    <row r="1319" spans="1:3" s="59" customFormat="1" ht="15" customHeight="1">
      <c r="A1319" s="410" t="s">
        <v>1142</v>
      </c>
      <c r="B1319" s="420"/>
      <c r="C1319" s="421"/>
    </row>
    <row r="1320" spans="1:3" s="59" customFormat="1" ht="15" customHeight="1">
      <c r="A1320" s="410" t="s">
        <v>1143</v>
      </c>
      <c r="B1320" s="411">
        <v>3610</v>
      </c>
      <c r="C1320" s="422"/>
    </row>
    <row r="1321" spans="1:3" s="59" customFormat="1" ht="15" customHeight="1">
      <c r="A1321" s="417" t="s">
        <v>1144</v>
      </c>
      <c r="B1321" s="420">
        <v>3610</v>
      </c>
      <c r="C1321" s="421"/>
    </row>
    <row r="1322" spans="1:3" s="59" customFormat="1" ht="15" customHeight="1">
      <c r="A1322" s="417" t="s">
        <v>1145</v>
      </c>
      <c r="B1322" s="420"/>
      <c r="C1322" s="421"/>
    </row>
    <row r="1323" spans="1:3" s="59" customFormat="1" ht="15" customHeight="1">
      <c r="A1323" s="417" t="s">
        <v>1146</v>
      </c>
      <c r="B1323" s="420"/>
      <c r="C1323" s="421"/>
    </row>
    <row r="1324" spans="1:3" s="59" customFormat="1" ht="15" customHeight="1">
      <c r="A1324" s="417" t="s">
        <v>1147</v>
      </c>
      <c r="B1324" s="420"/>
      <c r="C1324" s="421"/>
    </row>
    <row r="1325" spans="1:3" s="59" customFormat="1" ht="15" customHeight="1">
      <c r="A1325" s="410" t="s">
        <v>1148</v>
      </c>
      <c r="B1325" s="420"/>
      <c r="C1325" s="421"/>
    </row>
    <row r="1326" spans="1:3" s="59" customFormat="1" ht="15" customHeight="1">
      <c r="A1326" s="417" t="s">
        <v>1149</v>
      </c>
      <c r="B1326" s="420"/>
      <c r="C1326" s="421"/>
    </row>
    <row r="1327" spans="1:3" s="59" customFormat="1" ht="15" customHeight="1">
      <c r="A1327" s="417" t="s">
        <v>1150</v>
      </c>
      <c r="B1327" s="420"/>
      <c r="C1327" s="421"/>
    </row>
    <row r="1328" spans="1:3" s="59" customFormat="1" ht="15" customHeight="1">
      <c r="A1328" s="417" t="s">
        <v>1151</v>
      </c>
      <c r="B1328" s="420"/>
      <c r="C1328" s="421"/>
    </row>
    <row r="1329" spans="2:3" s="59" customFormat="1" ht="15" customHeight="1">
      <c r="B1329" s="63"/>
      <c r="C1329" s="63"/>
    </row>
    <row r="1330" spans="2:3" s="59" customFormat="1" ht="15" customHeight="1">
      <c r="B1330" s="63"/>
      <c r="C1330" s="63"/>
    </row>
    <row r="1331" spans="2:3" s="59" customFormat="1" ht="15" customHeight="1">
      <c r="B1331" s="63"/>
      <c r="C1331" s="63"/>
    </row>
    <row r="1332" spans="2:3" s="59" customFormat="1" ht="15" customHeight="1">
      <c r="B1332" s="63"/>
      <c r="C1332" s="63"/>
    </row>
    <row r="1333" spans="2:3" s="59" customFormat="1" ht="15" customHeight="1">
      <c r="B1333" s="63"/>
      <c r="C1333" s="63"/>
    </row>
    <row r="1334" spans="2:3" s="59" customFormat="1" ht="15" customHeight="1">
      <c r="B1334" s="63"/>
      <c r="C1334" s="63"/>
    </row>
    <row r="1335" spans="2:3" s="59" customFormat="1" ht="15" customHeight="1">
      <c r="B1335" s="63"/>
      <c r="C1335" s="63"/>
    </row>
    <row r="1336" spans="2:3" s="59" customFormat="1" ht="15" customHeight="1">
      <c r="B1336" s="63"/>
      <c r="C1336" s="63"/>
    </row>
    <row r="1337" spans="2:3" s="59" customFormat="1" ht="15" customHeight="1">
      <c r="B1337" s="63"/>
      <c r="C1337" s="63"/>
    </row>
    <row r="1338" spans="2:3" s="59" customFormat="1" ht="15" customHeight="1">
      <c r="B1338" s="63"/>
      <c r="C1338" s="63"/>
    </row>
    <row r="1339" spans="2:3" s="59" customFormat="1" ht="15" customHeight="1">
      <c r="B1339" s="63"/>
      <c r="C1339" s="63"/>
    </row>
    <row r="1340" spans="2:3" s="59" customFormat="1" ht="15" customHeight="1">
      <c r="B1340" s="63"/>
      <c r="C1340" s="63"/>
    </row>
    <row r="1341" spans="2:3" s="59" customFormat="1" ht="15" customHeight="1">
      <c r="B1341" s="63"/>
      <c r="C1341" s="63"/>
    </row>
    <row r="1342" spans="2:3" s="59" customFormat="1" ht="15" customHeight="1">
      <c r="B1342" s="63"/>
      <c r="C1342" s="63"/>
    </row>
    <row r="1343" spans="2:3" s="59" customFormat="1" ht="15" customHeight="1">
      <c r="B1343" s="63"/>
      <c r="C1343" s="63"/>
    </row>
    <row r="1344" spans="2:3" s="59" customFormat="1" ht="15" customHeight="1">
      <c r="B1344" s="63"/>
      <c r="C1344" s="63"/>
    </row>
    <row r="1345" spans="2:3" s="59" customFormat="1" ht="15" customHeight="1">
      <c r="B1345" s="63"/>
      <c r="C1345" s="63"/>
    </row>
    <row r="1346" spans="2:3" s="59" customFormat="1" ht="15" customHeight="1">
      <c r="B1346" s="63"/>
      <c r="C1346" s="63"/>
    </row>
    <row r="1347" spans="2:3" s="59" customFormat="1" ht="15" customHeight="1">
      <c r="B1347" s="63"/>
      <c r="C1347" s="63"/>
    </row>
    <row r="1348" spans="2:3" s="59" customFormat="1" ht="15" customHeight="1">
      <c r="B1348" s="63"/>
      <c r="C1348" s="63"/>
    </row>
    <row r="1349" spans="2:3" s="59" customFormat="1" ht="15" customHeight="1">
      <c r="B1349" s="63"/>
      <c r="C1349" s="63"/>
    </row>
    <row r="1350" spans="2:3" s="59" customFormat="1" ht="15" customHeight="1">
      <c r="B1350" s="63"/>
      <c r="C1350" s="63"/>
    </row>
    <row r="1351" spans="2:3" s="59" customFormat="1" ht="15" customHeight="1">
      <c r="B1351" s="63"/>
      <c r="C1351" s="63"/>
    </row>
    <row r="1352" spans="2:3" s="59" customFormat="1" ht="15" customHeight="1">
      <c r="B1352" s="63"/>
      <c r="C1352" s="63"/>
    </row>
    <row r="1353" spans="2:3" s="59" customFormat="1" ht="15" customHeight="1">
      <c r="B1353" s="63"/>
      <c r="C1353" s="63"/>
    </row>
  </sheetData>
  <sheetProtection/>
  <mergeCells count="3">
    <mergeCell ref="A2:B2"/>
    <mergeCell ref="D234:I234"/>
    <mergeCell ref="D1202:H1202"/>
  </mergeCells>
  <printOptions horizontalCentered="1"/>
  <pageMargins left="0.5902777777777778" right="0.5902777777777778" top="0.34930555555555554" bottom="0.5506944444444445" header="0.20069444444444445" footer="0.34930555555555554"/>
  <pageSetup firstPageNumber="11" useFirstPageNumber="1" horizontalDpi="600" verticalDpi="600" orientation="portrait" paperSize="9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23"/>
  <sheetViews>
    <sheetView showZeros="0" workbookViewId="0" topLeftCell="A1">
      <pane xSplit="1" ySplit="6" topLeftCell="B11" activePane="bottomRight" state="frozen"/>
      <selection pane="bottomRight" activeCell="C21" sqref="C21"/>
    </sheetView>
  </sheetViews>
  <sheetFormatPr defaultColWidth="8.75390625" defaultRowHeight="14.25"/>
  <cols>
    <col min="1" max="1" width="37.375" style="372" customWidth="1"/>
    <col min="2" max="2" width="8.875" style="372" customWidth="1"/>
    <col min="3" max="3" width="20.625" style="372" customWidth="1"/>
    <col min="4" max="4" width="10.25390625" style="372" customWidth="1"/>
    <col min="5" max="16384" width="8.75390625" style="372" customWidth="1"/>
  </cols>
  <sheetData>
    <row r="1" spans="1:7" s="319" customFormat="1" ht="18.75" customHeight="1">
      <c r="A1" s="321" t="s">
        <v>1152</v>
      </c>
      <c r="B1" s="322"/>
      <c r="C1" s="322"/>
      <c r="D1" s="323"/>
      <c r="E1" s="322"/>
      <c r="F1" s="322"/>
      <c r="G1" s="323"/>
    </row>
    <row r="2" spans="1:4" ht="22.5">
      <c r="A2" s="373" t="s">
        <v>1153</v>
      </c>
      <c r="B2" s="374"/>
      <c r="C2" s="374"/>
      <c r="D2" s="374"/>
    </row>
    <row r="3" spans="1:4" ht="17.25" customHeight="1">
      <c r="A3" s="373"/>
      <c r="B3" s="374"/>
      <c r="C3" s="374"/>
      <c r="D3" s="374"/>
    </row>
    <row r="4" s="370" customFormat="1" ht="17.25" customHeight="1">
      <c r="D4" s="375" t="s">
        <v>3</v>
      </c>
    </row>
    <row r="5" spans="1:4" s="370" customFormat="1" ht="32.25" customHeight="1">
      <c r="A5" s="376" t="s">
        <v>1154</v>
      </c>
      <c r="B5" s="376"/>
      <c r="C5" s="376" t="s">
        <v>1155</v>
      </c>
      <c r="D5" s="376"/>
    </row>
    <row r="6" spans="1:4" s="370" customFormat="1" ht="32.25" customHeight="1">
      <c r="A6" s="377" t="s">
        <v>1156</v>
      </c>
      <c r="B6" s="377" t="s">
        <v>1157</v>
      </c>
      <c r="C6" s="377" t="s">
        <v>1158</v>
      </c>
      <c r="D6" s="377" t="s">
        <v>1157</v>
      </c>
    </row>
    <row r="7" spans="1:7" s="371" customFormat="1" ht="29.25" customHeight="1">
      <c r="A7" s="378" t="s">
        <v>88</v>
      </c>
      <c r="B7" s="379">
        <v>32430</v>
      </c>
      <c r="C7" s="380" t="s">
        <v>89</v>
      </c>
      <c r="D7" s="381">
        <v>143149</v>
      </c>
      <c r="E7" s="382"/>
      <c r="F7" s="382"/>
      <c r="G7" s="382"/>
    </row>
    <row r="8" spans="1:4" s="371" customFormat="1" ht="29.25" customHeight="1">
      <c r="A8" s="380" t="s">
        <v>90</v>
      </c>
      <c r="B8" s="383">
        <f>SUM(B9:B17)</f>
        <v>110719</v>
      </c>
      <c r="C8" s="384" t="s">
        <v>91</v>
      </c>
      <c r="D8" s="385">
        <f>D9+D10</f>
        <v>3200</v>
      </c>
    </row>
    <row r="9" spans="1:4" s="371" customFormat="1" ht="29.25" customHeight="1">
      <c r="A9" s="386" t="s">
        <v>92</v>
      </c>
      <c r="B9" s="387"/>
      <c r="C9" s="384" t="s">
        <v>93</v>
      </c>
      <c r="D9" s="388"/>
    </row>
    <row r="10" spans="1:4" s="371" customFormat="1" ht="29.25" customHeight="1">
      <c r="A10" s="386" t="s">
        <v>94</v>
      </c>
      <c r="B10" s="387"/>
      <c r="C10" s="384" t="s">
        <v>95</v>
      </c>
      <c r="D10" s="388">
        <v>3200</v>
      </c>
    </row>
    <row r="11" spans="1:4" s="371" customFormat="1" ht="29.25" customHeight="1">
      <c r="A11" s="389" t="s">
        <v>1159</v>
      </c>
      <c r="B11" s="387">
        <v>2741</v>
      </c>
      <c r="C11" s="384"/>
      <c r="D11" s="388"/>
    </row>
    <row r="12" spans="1:4" s="371" customFormat="1" ht="29.25" customHeight="1">
      <c r="A12" s="386" t="s">
        <v>96</v>
      </c>
      <c r="B12" s="390">
        <v>23718</v>
      </c>
      <c r="C12" s="384"/>
      <c r="D12" s="388"/>
    </row>
    <row r="13" spans="1:4" s="371" customFormat="1" ht="29.25" customHeight="1">
      <c r="A13" s="391" t="s">
        <v>97</v>
      </c>
      <c r="B13" s="390">
        <v>9518</v>
      </c>
      <c r="C13" s="392"/>
      <c r="D13" s="392"/>
    </row>
    <row r="14" spans="1:4" s="371" customFormat="1" ht="29.25" customHeight="1">
      <c r="A14" s="386" t="s">
        <v>98</v>
      </c>
      <c r="B14" s="390">
        <v>6847</v>
      </c>
      <c r="C14" s="392"/>
      <c r="D14" s="388"/>
    </row>
    <row r="15" spans="1:4" s="371" customFormat="1" ht="29.25" customHeight="1">
      <c r="A15" s="386" t="s">
        <v>99</v>
      </c>
      <c r="B15" s="390">
        <v>3047</v>
      </c>
      <c r="C15" s="392"/>
      <c r="D15" s="388"/>
    </row>
    <row r="16" spans="1:4" s="371" customFormat="1" ht="29.25" customHeight="1">
      <c r="A16" s="386" t="s">
        <v>100</v>
      </c>
      <c r="B16" s="390">
        <f>35507+907+1845+836</f>
        <v>39095</v>
      </c>
      <c r="C16" s="384" t="s">
        <v>101</v>
      </c>
      <c r="D16" s="388"/>
    </row>
    <row r="17" spans="1:4" s="371" customFormat="1" ht="29.25" customHeight="1">
      <c r="A17" s="386" t="s">
        <v>102</v>
      </c>
      <c r="B17" s="393">
        <v>25753</v>
      </c>
      <c r="C17" s="384"/>
      <c r="D17" s="388"/>
    </row>
    <row r="18" spans="1:4" s="371" customFormat="1" ht="29.25" customHeight="1">
      <c r="A18" s="386"/>
      <c r="B18" s="393"/>
      <c r="C18" s="384"/>
      <c r="D18" s="388"/>
    </row>
    <row r="19" spans="1:4" s="371" customFormat="1" ht="29.25" customHeight="1">
      <c r="A19" s="394" t="s">
        <v>103</v>
      </c>
      <c r="B19" s="388"/>
      <c r="C19" s="395" t="s">
        <v>104</v>
      </c>
      <c r="D19" s="388"/>
    </row>
    <row r="20" spans="1:4" s="371" customFormat="1" ht="29.25" customHeight="1">
      <c r="A20" s="394" t="s">
        <v>105</v>
      </c>
      <c r="B20" s="388"/>
      <c r="C20" s="384" t="s">
        <v>106</v>
      </c>
      <c r="D20" s="388"/>
    </row>
    <row r="21" spans="1:4" s="371" customFormat="1" ht="29.25" customHeight="1">
      <c r="A21" s="394" t="s">
        <v>1160</v>
      </c>
      <c r="B21" s="388"/>
      <c r="C21" s="384" t="s">
        <v>108</v>
      </c>
      <c r="D21" s="388"/>
    </row>
    <row r="22" spans="1:4" s="371" customFormat="1" ht="29.25" customHeight="1">
      <c r="A22" s="394"/>
      <c r="B22" s="388"/>
      <c r="C22" s="392"/>
      <c r="D22" s="388"/>
    </row>
    <row r="23" spans="1:4" s="371" customFormat="1" ht="29.25" customHeight="1">
      <c r="A23" s="396" t="s">
        <v>110</v>
      </c>
      <c r="B23" s="397">
        <f>B7+B8</f>
        <v>143149</v>
      </c>
      <c r="C23" s="398" t="s">
        <v>111</v>
      </c>
      <c r="D23" s="399">
        <f>D7+D16+D19+D8</f>
        <v>146349</v>
      </c>
    </row>
  </sheetData>
  <sheetProtection/>
  <mergeCells count="3">
    <mergeCell ref="A2:D2"/>
    <mergeCell ref="A5:B5"/>
    <mergeCell ref="C5:D5"/>
  </mergeCells>
  <printOptions/>
  <pageMargins left="0.9486111111111111" right="0.37777777777777777" top="0.9798611111111111" bottom="1.1180555555555556" header="0.5076388888888889" footer="0.9013888888888889"/>
  <pageSetup firstPageNumber="41" useFirstPageNumber="1" horizontalDpi="600" verticalDpi="600" orientation="portrait" paperSize="9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V24"/>
  <sheetViews>
    <sheetView zoomScaleSheetLayoutView="100" workbookViewId="0" topLeftCell="A1">
      <selection activeCell="B13" sqref="B13"/>
    </sheetView>
  </sheetViews>
  <sheetFormatPr defaultColWidth="7.00390625" defaultRowHeight="14.25"/>
  <cols>
    <col min="1" max="1" width="42.625" style="357" customWidth="1"/>
    <col min="2" max="2" width="17.375" style="357" customWidth="1"/>
    <col min="3" max="3" width="18.375" style="357" customWidth="1"/>
    <col min="4" max="4" width="9.50390625" style="357" customWidth="1"/>
    <col min="5" max="16384" width="7.00390625" style="357" customWidth="1"/>
  </cols>
  <sheetData>
    <row r="1" spans="1:256" s="355" customFormat="1" ht="18.75" customHeight="1">
      <c r="A1" s="358" t="s">
        <v>1161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58"/>
      <c r="Q1" s="358"/>
      <c r="R1" s="358"/>
      <c r="S1" s="358"/>
      <c r="T1" s="358"/>
      <c r="U1" s="358"/>
      <c r="V1" s="358"/>
      <c r="W1" s="358"/>
      <c r="X1" s="358"/>
      <c r="Y1" s="358"/>
      <c r="Z1" s="358"/>
      <c r="AA1" s="358"/>
      <c r="AB1" s="358"/>
      <c r="AC1" s="358"/>
      <c r="AD1" s="358"/>
      <c r="AE1" s="358"/>
      <c r="AF1" s="358"/>
      <c r="AG1" s="358"/>
      <c r="AH1" s="358"/>
      <c r="AI1" s="358"/>
      <c r="AJ1" s="358"/>
      <c r="AK1" s="358"/>
      <c r="AL1" s="358"/>
      <c r="AM1" s="358"/>
      <c r="AN1" s="358"/>
      <c r="AO1" s="358"/>
      <c r="AP1" s="358"/>
      <c r="AQ1" s="358"/>
      <c r="AR1" s="358"/>
      <c r="AS1" s="358"/>
      <c r="AT1" s="358"/>
      <c r="AU1" s="358"/>
      <c r="AV1" s="358"/>
      <c r="AW1" s="358"/>
      <c r="AX1" s="358"/>
      <c r="AY1" s="358"/>
      <c r="AZ1" s="358"/>
      <c r="BA1" s="358"/>
      <c r="BB1" s="358"/>
      <c r="BC1" s="358"/>
      <c r="BD1" s="358"/>
      <c r="BE1" s="358"/>
      <c r="BF1" s="358"/>
      <c r="BG1" s="358"/>
      <c r="BH1" s="358"/>
      <c r="BI1" s="358"/>
      <c r="BJ1" s="358"/>
      <c r="BK1" s="358"/>
      <c r="BL1" s="358"/>
      <c r="BM1" s="358"/>
      <c r="BN1" s="358"/>
      <c r="BO1" s="358"/>
      <c r="BP1" s="358"/>
      <c r="BQ1" s="358"/>
      <c r="BR1" s="358"/>
      <c r="BS1" s="358"/>
      <c r="BT1" s="358"/>
      <c r="BU1" s="358"/>
      <c r="BV1" s="358"/>
      <c r="BW1" s="358"/>
      <c r="BX1" s="358"/>
      <c r="BY1" s="358"/>
      <c r="BZ1" s="358"/>
      <c r="CA1" s="358"/>
      <c r="CB1" s="358"/>
      <c r="CC1" s="358"/>
      <c r="CD1" s="358"/>
      <c r="CE1" s="358"/>
      <c r="CF1" s="358"/>
      <c r="CG1" s="358"/>
      <c r="CH1" s="358"/>
      <c r="CI1" s="358"/>
      <c r="CJ1" s="358"/>
      <c r="CK1" s="358"/>
      <c r="CL1" s="358"/>
      <c r="CM1" s="358"/>
      <c r="CN1" s="358"/>
      <c r="CO1" s="358"/>
      <c r="CP1" s="358"/>
      <c r="CQ1" s="358"/>
      <c r="CR1" s="358"/>
      <c r="CS1" s="358"/>
      <c r="CT1" s="358"/>
      <c r="CU1" s="358"/>
      <c r="CV1" s="358"/>
      <c r="CW1" s="358"/>
      <c r="CX1" s="358"/>
      <c r="CY1" s="358"/>
      <c r="CZ1" s="358"/>
      <c r="DA1" s="358"/>
      <c r="DB1" s="358"/>
      <c r="DC1" s="358"/>
      <c r="DD1" s="358"/>
      <c r="DE1" s="358"/>
      <c r="DF1" s="358"/>
      <c r="DG1" s="358"/>
      <c r="DH1" s="358"/>
      <c r="DI1" s="358"/>
      <c r="DJ1" s="358"/>
      <c r="DK1" s="358"/>
      <c r="DL1" s="358"/>
      <c r="DM1" s="358"/>
      <c r="DN1" s="358"/>
      <c r="DO1" s="358"/>
      <c r="DP1" s="358"/>
      <c r="DQ1" s="358"/>
      <c r="DR1" s="358"/>
      <c r="DS1" s="358"/>
      <c r="DT1" s="358"/>
      <c r="DU1" s="358"/>
      <c r="DV1" s="358"/>
      <c r="DW1" s="358"/>
      <c r="DX1" s="358"/>
      <c r="DY1" s="358"/>
      <c r="DZ1" s="358"/>
      <c r="EA1" s="358"/>
      <c r="EB1" s="358"/>
      <c r="EC1" s="358"/>
      <c r="ED1" s="358"/>
      <c r="EE1" s="358"/>
      <c r="EF1" s="358"/>
      <c r="EG1" s="358"/>
      <c r="EH1" s="358"/>
      <c r="EI1" s="358"/>
      <c r="EJ1" s="358"/>
      <c r="EK1" s="358"/>
      <c r="EL1" s="358"/>
      <c r="EM1" s="358"/>
      <c r="EN1" s="358"/>
      <c r="EO1" s="358"/>
      <c r="EP1" s="358"/>
      <c r="EQ1" s="358"/>
      <c r="ER1" s="358"/>
      <c r="ES1" s="358"/>
      <c r="ET1" s="358"/>
      <c r="EU1" s="358"/>
      <c r="EV1" s="358"/>
      <c r="EW1" s="358"/>
      <c r="EX1" s="358"/>
      <c r="EY1" s="358"/>
      <c r="EZ1" s="358"/>
      <c r="FA1" s="358"/>
      <c r="FB1" s="358"/>
      <c r="FC1" s="358"/>
      <c r="FD1" s="358"/>
      <c r="FE1" s="358"/>
      <c r="FF1" s="358"/>
      <c r="FG1" s="358"/>
      <c r="FH1" s="358"/>
      <c r="FI1" s="358"/>
      <c r="FJ1" s="358"/>
      <c r="FK1" s="358"/>
      <c r="FL1" s="358"/>
      <c r="FM1" s="358"/>
      <c r="FN1" s="358"/>
      <c r="FO1" s="358"/>
      <c r="FP1" s="358"/>
      <c r="FQ1" s="358"/>
      <c r="FR1" s="358"/>
      <c r="FS1" s="358"/>
      <c r="FT1" s="358"/>
      <c r="FU1" s="358"/>
      <c r="FV1" s="358"/>
      <c r="FW1" s="358"/>
      <c r="FX1" s="358"/>
      <c r="FY1" s="358"/>
      <c r="FZ1" s="358"/>
      <c r="GA1" s="358"/>
      <c r="GB1" s="358"/>
      <c r="GC1" s="358"/>
      <c r="GD1" s="358"/>
      <c r="GE1" s="358"/>
      <c r="GF1" s="358"/>
      <c r="GG1" s="358"/>
      <c r="GH1" s="358"/>
      <c r="GI1" s="358"/>
      <c r="GJ1" s="358"/>
      <c r="GK1" s="358"/>
      <c r="GL1" s="358"/>
      <c r="GM1" s="358"/>
      <c r="GN1" s="358"/>
      <c r="GO1" s="358"/>
      <c r="GP1" s="358"/>
      <c r="GQ1" s="358"/>
      <c r="GR1" s="358"/>
      <c r="GS1" s="358"/>
      <c r="GT1" s="358"/>
      <c r="GU1" s="358"/>
      <c r="GV1" s="358"/>
      <c r="GW1" s="358"/>
      <c r="GX1" s="358"/>
      <c r="GY1" s="358"/>
      <c r="GZ1" s="358"/>
      <c r="HA1" s="358"/>
      <c r="HB1" s="358"/>
      <c r="HC1" s="358"/>
      <c r="HD1" s="358"/>
      <c r="HE1" s="358"/>
      <c r="HF1" s="358"/>
      <c r="HG1" s="358"/>
      <c r="HH1" s="358"/>
      <c r="HI1" s="358"/>
      <c r="HJ1" s="358"/>
      <c r="HK1" s="358"/>
      <c r="HL1" s="358"/>
      <c r="HM1" s="358"/>
      <c r="HN1" s="358"/>
      <c r="HO1" s="358"/>
      <c r="HP1" s="358"/>
      <c r="HQ1" s="358"/>
      <c r="HR1" s="358"/>
      <c r="HS1" s="358"/>
      <c r="HT1" s="358"/>
      <c r="HU1" s="358"/>
      <c r="HV1" s="358"/>
      <c r="HW1" s="358"/>
      <c r="HX1" s="358"/>
      <c r="HY1" s="358"/>
      <c r="HZ1" s="358"/>
      <c r="IA1" s="358"/>
      <c r="IB1" s="358"/>
      <c r="IC1" s="358"/>
      <c r="ID1" s="358"/>
      <c r="IE1" s="358"/>
      <c r="IF1" s="358"/>
      <c r="IG1" s="358"/>
      <c r="IH1" s="358"/>
      <c r="II1" s="358"/>
      <c r="IJ1" s="358"/>
      <c r="IK1" s="358"/>
      <c r="IL1" s="358"/>
      <c r="IM1" s="358"/>
      <c r="IN1" s="358"/>
      <c r="IO1" s="358"/>
      <c r="IP1" s="358"/>
      <c r="IQ1" s="358"/>
      <c r="IR1" s="358"/>
      <c r="IS1" s="358"/>
      <c r="IT1" s="358"/>
      <c r="IU1" s="358"/>
      <c r="IV1" s="358"/>
    </row>
    <row r="2" spans="1:256" s="355" customFormat="1" ht="37.5" customHeight="1">
      <c r="A2" s="359" t="s">
        <v>1162</v>
      </c>
      <c r="B2" s="359"/>
      <c r="C2" s="359"/>
      <c r="D2" s="357"/>
      <c r="E2" s="357"/>
      <c r="F2" s="357"/>
      <c r="G2" s="357"/>
      <c r="H2" s="357"/>
      <c r="I2" s="357"/>
      <c r="J2" s="357"/>
      <c r="K2" s="357"/>
      <c r="L2" s="357"/>
      <c r="M2" s="357"/>
      <c r="N2" s="357"/>
      <c r="O2" s="357"/>
      <c r="P2" s="357"/>
      <c r="Q2" s="357"/>
      <c r="R2" s="357"/>
      <c r="S2" s="357"/>
      <c r="T2" s="357"/>
      <c r="U2" s="357"/>
      <c r="V2" s="357"/>
      <c r="W2" s="357"/>
      <c r="X2" s="357"/>
      <c r="Y2" s="357"/>
      <c r="Z2" s="357"/>
      <c r="AA2" s="357"/>
      <c r="AB2" s="357"/>
      <c r="AC2" s="357"/>
      <c r="AD2" s="357"/>
      <c r="AE2" s="357"/>
      <c r="AF2" s="357"/>
      <c r="AG2" s="357"/>
      <c r="AH2" s="357"/>
      <c r="AI2" s="357"/>
      <c r="AJ2" s="357"/>
      <c r="AK2" s="357"/>
      <c r="AL2" s="357"/>
      <c r="AM2" s="357"/>
      <c r="AN2" s="357"/>
      <c r="AO2" s="357"/>
      <c r="AP2" s="357"/>
      <c r="AQ2" s="357"/>
      <c r="AR2" s="357"/>
      <c r="AS2" s="357"/>
      <c r="AT2" s="357"/>
      <c r="AU2" s="357"/>
      <c r="AV2" s="357"/>
      <c r="AW2" s="357"/>
      <c r="AX2" s="357"/>
      <c r="AY2" s="357"/>
      <c r="AZ2" s="357"/>
      <c r="BA2" s="357"/>
      <c r="BB2" s="357"/>
      <c r="BC2" s="357"/>
      <c r="BD2" s="357"/>
      <c r="BE2" s="357"/>
      <c r="BF2" s="357"/>
      <c r="BG2" s="357"/>
      <c r="BH2" s="357"/>
      <c r="BI2" s="357"/>
      <c r="BJ2" s="357"/>
      <c r="BK2" s="357"/>
      <c r="BL2" s="357"/>
      <c r="BM2" s="357"/>
      <c r="BN2" s="357"/>
      <c r="BO2" s="357"/>
      <c r="BP2" s="357"/>
      <c r="BQ2" s="357"/>
      <c r="BR2" s="357"/>
      <c r="BS2" s="357"/>
      <c r="BT2" s="357"/>
      <c r="BU2" s="357"/>
      <c r="BV2" s="357"/>
      <c r="BW2" s="357"/>
      <c r="BX2" s="357"/>
      <c r="BY2" s="357"/>
      <c r="BZ2" s="357"/>
      <c r="CA2" s="357"/>
      <c r="CB2" s="357"/>
      <c r="CC2" s="357"/>
      <c r="CD2" s="357"/>
      <c r="CE2" s="357"/>
      <c r="CF2" s="357"/>
      <c r="CG2" s="357"/>
      <c r="CH2" s="357"/>
      <c r="CI2" s="357"/>
      <c r="CJ2" s="357"/>
      <c r="CK2" s="357"/>
      <c r="CL2" s="357"/>
      <c r="CM2" s="357"/>
      <c r="CN2" s="357"/>
      <c r="CO2" s="357"/>
      <c r="CP2" s="357"/>
      <c r="CQ2" s="357"/>
      <c r="CR2" s="357"/>
      <c r="CS2" s="357"/>
      <c r="CT2" s="357"/>
      <c r="CU2" s="357"/>
      <c r="CV2" s="357"/>
      <c r="CW2" s="357"/>
      <c r="CX2" s="357"/>
      <c r="CY2" s="357"/>
      <c r="CZ2" s="357"/>
      <c r="DA2" s="357"/>
      <c r="DB2" s="357"/>
      <c r="DC2" s="357"/>
      <c r="DD2" s="357"/>
      <c r="DE2" s="357"/>
      <c r="DF2" s="357"/>
      <c r="DG2" s="357"/>
      <c r="DH2" s="357"/>
      <c r="DI2" s="357"/>
      <c r="DJ2" s="357"/>
      <c r="DK2" s="357"/>
      <c r="DL2" s="357"/>
      <c r="DM2" s="357"/>
      <c r="DN2" s="357"/>
      <c r="DO2" s="357"/>
      <c r="DP2" s="357"/>
      <c r="DQ2" s="357"/>
      <c r="DR2" s="357"/>
      <c r="DS2" s="357"/>
      <c r="DT2" s="357"/>
      <c r="DU2" s="357"/>
      <c r="DV2" s="357"/>
      <c r="DW2" s="357"/>
      <c r="DX2" s="357"/>
      <c r="DY2" s="357"/>
      <c r="DZ2" s="357"/>
      <c r="EA2" s="357"/>
      <c r="EB2" s="357"/>
      <c r="EC2" s="357"/>
      <c r="ED2" s="357"/>
      <c r="EE2" s="357"/>
      <c r="EF2" s="357"/>
      <c r="EG2" s="357"/>
      <c r="EH2" s="357"/>
      <c r="EI2" s="357"/>
      <c r="EJ2" s="357"/>
      <c r="EK2" s="357"/>
      <c r="EL2" s="357"/>
      <c r="EM2" s="357"/>
      <c r="EN2" s="357"/>
      <c r="EO2" s="357"/>
      <c r="EP2" s="357"/>
      <c r="EQ2" s="357"/>
      <c r="ER2" s="357"/>
      <c r="ES2" s="357"/>
      <c r="ET2" s="357"/>
      <c r="EU2" s="357"/>
      <c r="EV2" s="357"/>
      <c r="EW2" s="357"/>
      <c r="EX2" s="357"/>
      <c r="EY2" s="357"/>
      <c r="EZ2" s="357"/>
      <c r="FA2" s="357"/>
      <c r="FB2" s="357"/>
      <c r="FC2" s="357"/>
      <c r="FD2" s="357"/>
      <c r="FE2" s="357"/>
      <c r="FF2" s="357"/>
      <c r="FG2" s="357"/>
      <c r="FH2" s="357"/>
      <c r="FI2" s="357"/>
      <c r="FJ2" s="357"/>
      <c r="FK2" s="357"/>
      <c r="FL2" s="357"/>
      <c r="FM2" s="357"/>
      <c r="FN2" s="357"/>
      <c r="FO2" s="357"/>
      <c r="FP2" s="357"/>
      <c r="FQ2" s="357"/>
      <c r="FR2" s="357"/>
      <c r="FS2" s="357"/>
      <c r="FT2" s="357"/>
      <c r="FU2" s="357"/>
      <c r="FV2" s="357"/>
      <c r="FW2" s="357"/>
      <c r="FX2" s="357"/>
      <c r="FY2" s="357"/>
      <c r="FZ2" s="357"/>
      <c r="GA2" s="357"/>
      <c r="GB2" s="357"/>
      <c r="GC2" s="357"/>
      <c r="GD2" s="357"/>
      <c r="GE2" s="357"/>
      <c r="GF2" s="357"/>
      <c r="GG2" s="357"/>
      <c r="GH2" s="357"/>
      <c r="GI2" s="357"/>
      <c r="GJ2" s="357"/>
      <c r="GK2" s="357"/>
      <c r="GL2" s="357"/>
      <c r="GM2" s="357"/>
      <c r="GN2" s="357"/>
      <c r="GO2" s="357"/>
      <c r="GP2" s="357"/>
      <c r="GQ2" s="357"/>
      <c r="GR2" s="357"/>
      <c r="GS2" s="357"/>
      <c r="GT2" s="357"/>
      <c r="GU2" s="357"/>
      <c r="GV2" s="357"/>
      <c r="GW2" s="357"/>
      <c r="GX2" s="357"/>
      <c r="GY2" s="357"/>
      <c r="GZ2" s="357"/>
      <c r="HA2" s="357"/>
      <c r="HB2" s="357"/>
      <c r="HC2" s="357"/>
      <c r="HD2" s="357"/>
      <c r="HE2" s="357"/>
      <c r="HF2" s="357"/>
      <c r="HG2" s="357"/>
      <c r="HH2" s="357"/>
      <c r="HI2" s="357"/>
      <c r="HJ2" s="357"/>
      <c r="HK2" s="357"/>
      <c r="HL2" s="357"/>
      <c r="HM2" s="357"/>
      <c r="HN2" s="357"/>
      <c r="HO2" s="357"/>
      <c r="HP2" s="357"/>
      <c r="HQ2" s="357"/>
      <c r="HR2" s="357"/>
      <c r="HS2" s="357"/>
      <c r="HT2" s="357"/>
      <c r="HU2" s="357"/>
      <c r="HV2" s="357"/>
      <c r="HW2" s="357"/>
      <c r="HX2" s="357"/>
      <c r="HY2" s="357"/>
      <c r="HZ2" s="357"/>
      <c r="IA2" s="357"/>
      <c r="IB2" s="357"/>
      <c r="IC2" s="357"/>
      <c r="ID2" s="357"/>
      <c r="IE2" s="357"/>
      <c r="IF2" s="357"/>
      <c r="IG2" s="357"/>
      <c r="IH2" s="357"/>
      <c r="II2" s="357"/>
      <c r="IJ2" s="357"/>
      <c r="IK2" s="357"/>
      <c r="IL2" s="357"/>
      <c r="IM2" s="357"/>
      <c r="IN2" s="357"/>
      <c r="IO2" s="357"/>
      <c r="IP2" s="357"/>
      <c r="IQ2" s="357"/>
      <c r="IR2" s="357"/>
      <c r="IS2" s="357"/>
      <c r="IT2" s="357"/>
      <c r="IU2" s="357"/>
      <c r="IV2" s="357"/>
    </row>
    <row r="3" spans="1:256" s="355" customFormat="1" ht="17.25" customHeight="1">
      <c r="A3" s="360"/>
      <c r="B3" s="360"/>
      <c r="C3" s="361" t="s">
        <v>3</v>
      </c>
      <c r="D3" s="357"/>
      <c r="E3" s="357"/>
      <c r="F3" s="357"/>
      <c r="G3" s="357"/>
      <c r="H3" s="357"/>
      <c r="I3" s="357"/>
      <c r="J3" s="357"/>
      <c r="K3" s="357"/>
      <c r="L3" s="357"/>
      <c r="M3" s="357"/>
      <c r="N3" s="357"/>
      <c r="O3" s="357"/>
      <c r="P3" s="357"/>
      <c r="Q3" s="357"/>
      <c r="R3" s="357"/>
      <c r="S3" s="357"/>
      <c r="T3" s="357"/>
      <c r="U3" s="357"/>
      <c r="V3" s="357"/>
      <c r="W3" s="357"/>
      <c r="X3" s="357"/>
      <c r="Y3" s="357"/>
      <c r="Z3" s="357"/>
      <c r="AA3" s="357"/>
      <c r="AB3" s="357"/>
      <c r="AC3" s="357"/>
      <c r="AD3" s="357"/>
      <c r="AE3" s="357"/>
      <c r="AF3" s="357"/>
      <c r="AG3" s="357"/>
      <c r="AH3" s="357"/>
      <c r="AI3" s="357"/>
      <c r="AJ3" s="357"/>
      <c r="AK3" s="357"/>
      <c r="AL3" s="357"/>
      <c r="AM3" s="357"/>
      <c r="AN3" s="357"/>
      <c r="AO3" s="357"/>
      <c r="AP3" s="357"/>
      <c r="AQ3" s="357"/>
      <c r="AR3" s="357"/>
      <c r="AS3" s="357"/>
      <c r="AT3" s="357"/>
      <c r="AU3" s="357"/>
      <c r="AV3" s="357"/>
      <c r="AW3" s="357"/>
      <c r="AX3" s="357"/>
      <c r="AY3" s="357"/>
      <c r="AZ3" s="357"/>
      <c r="BA3" s="357"/>
      <c r="BB3" s="357"/>
      <c r="BC3" s="357"/>
      <c r="BD3" s="357"/>
      <c r="BE3" s="357"/>
      <c r="BF3" s="357"/>
      <c r="BG3" s="357"/>
      <c r="BH3" s="357"/>
      <c r="BI3" s="357"/>
      <c r="BJ3" s="357"/>
      <c r="BK3" s="357"/>
      <c r="BL3" s="357"/>
      <c r="BM3" s="357"/>
      <c r="BN3" s="357"/>
      <c r="BO3" s="357"/>
      <c r="BP3" s="357"/>
      <c r="BQ3" s="357"/>
      <c r="BR3" s="357"/>
      <c r="BS3" s="357"/>
      <c r="BT3" s="357"/>
      <c r="BU3" s="357"/>
      <c r="BV3" s="357"/>
      <c r="BW3" s="357"/>
      <c r="BX3" s="357"/>
      <c r="BY3" s="357"/>
      <c r="BZ3" s="357"/>
      <c r="CA3" s="357"/>
      <c r="CB3" s="357"/>
      <c r="CC3" s="357"/>
      <c r="CD3" s="357"/>
      <c r="CE3" s="357"/>
      <c r="CF3" s="357"/>
      <c r="CG3" s="357"/>
      <c r="CH3" s="357"/>
      <c r="CI3" s="357"/>
      <c r="CJ3" s="357"/>
      <c r="CK3" s="357"/>
      <c r="CL3" s="357"/>
      <c r="CM3" s="357"/>
      <c r="CN3" s="357"/>
      <c r="CO3" s="357"/>
      <c r="CP3" s="357"/>
      <c r="CQ3" s="357"/>
      <c r="CR3" s="357"/>
      <c r="CS3" s="357"/>
      <c r="CT3" s="357"/>
      <c r="CU3" s="357"/>
      <c r="CV3" s="357"/>
      <c r="CW3" s="357"/>
      <c r="CX3" s="357"/>
      <c r="CY3" s="357"/>
      <c r="CZ3" s="357"/>
      <c r="DA3" s="357"/>
      <c r="DB3" s="357"/>
      <c r="DC3" s="357"/>
      <c r="DD3" s="357"/>
      <c r="DE3" s="357"/>
      <c r="DF3" s="357"/>
      <c r="DG3" s="357"/>
      <c r="DH3" s="357"/>
      <c r="DI3" s="357"/>
      <c r="DJ3" s="357"/>
      <c r="DK3" s="357"/>
      <c r="DL3" s="357"/>
      <c r="DM3" s="357"/>
      <c r="DN3" s="357"/>
      <c r="DO3" s="357"/>
      <c r="DP3" s="357"/>
      <c r="DQ3" s="357"/>
      <c r="DR3" s="357"/>
      <c r="DS3" s="357"/>
      <c r="DT3" s="357"/>
      <c r="DU3" s="357"/>
      <c r="DV3" s="357"/>
      <c r="DW3" s="357"/>
      <c r="DX3" s="357"/>
      <c r="DY3" s="357"/>
      <c r="DZ3" s="357"/>
      <c r="EA3" s="357"/>
      <c r="EB3" s="357"/>
      <c r="EC3" s="357"/>
      <c r="ED3" s="357"/>
      <c r="EE3" s="357"/>
      <c r="EF3" s="357"/>
      <c r="EG3" s="357"/>
      <c r="EH3" s="357"/>
      <c r="EI3" s="357"/>
      <c r="EJ3" s="357"/>
      <c r="EK3" s="357"/>
      <c r="EL3" s="357"/>
      <c r="EM3" s="357"/>
      <c r="EN3" s="357"/>
      <c r="EO3" s="357"/>
      <c r="EP3" s="357"/>
      <c r="EQ3" s="357"/>
      <c r="ER3" s="357"/>
      <c r="ES3" s="357"/>
      <c r="ET3" s="357"/>
      <c r="EU3" s="357"/>
      <c r="EV3" s="357"/>
      <c r="EW3" s="357"/>
      <c r="EX3" s="357"/>
      <c r="EY3" s="357"/>
      <c r="EZ3" s="357"/>
      <c r="FA3" s="357"/>
      <c r="FB3" s="357"/>
      <c r="FC3" s="357"/>
      <c r="FD3" s="357"/>
      <c r="FE3" s="357"/>
      <c r="FF3" s="357"/>
      <c r="FG3" s="357"/>
      <c r="FH3" s="357"/>
      <c r="FI3" s="357"/>
      <c r="FJ3" s="357"/>
      <c r="FK3" s="357"/>
      <c r="FL3" s="357"/>
      <c r="FM3" s="357"/>
      <c r="FN3" s="357"/>
      <c r="FO3" s="357"/>
      <c r="FP3" s="357"/>
      <c r="FQ3" s="357"/>
      <c r="FR3" s="357"/>
      <c r="FS3" s="357"/>
      <c r="FT3" s="357"/>
      <c r="FU3" s="357"/>
      <c r="FV3" s="357"/>
      <c r="FW3" s="357"/>
      <c r="FX3" s="357"/>
      <c r="FY3" s="357"/>
      <c r="FZ3" s="357"/>
      <c r="GA3" s="357"/>
      <c r="GB3" s="357"/>
      <c r="GC3" s="357"/>
      <c r="GD3" s="357"/>
      <c r="GE3" s="357"/>
      <c r="GF3" s="357"/>
      <c r="GG3" s="357"/>
      <c r="GH3" s="357"/>
      <c r="GI3" s="357"/>
      <c r="GJ3" s="357"/>
      <c r="GK3" s="357"/>
      <c r="GL3" s="357"/>
      <c r="GM3" s="357"/>
      <c r="GN3" s="357"/>
      <c r="GO3" s="357"/>
      <c r="GP3" s="357"/>
      <c r="GQ3" s="357"/>
      <c r="GR3" s="357"/>
      <c r="GS3" s="357"/>
      <c r="GT3" s="357"/>
      <c r="GU3" s="357"/>
      <c r="GV3" s="357"/>
      <c r="GW3" s="357"/>
      <c r="GX3" s="357"/>
      <c r="GY3" s="357"/>
      <c r="GZ3" s="357"/>
      <c r="HA3" s="357"/>
      <c r="HB3" s="357"/>
      <c r="HC3" s="357"/>
      <c r="HD3" s="357"/>
      <c r="HE3" s="357"/>
      <c r="HF3" s="357"/>
      <c r="HG3" s="357"/>
      <c r="HH3" s="357"/>
      <c r="HI3" s="357"/>
      <c r="HJ3" s="357"/>
      <c r="HK3" s="357"/>
      <c r="HL3" s="357"/>
      <c r="HM3" s="357"/>
      <c r="HN3" s="357"/>
      <c r="HO3" s="357"/>
      <c r="HP3" s="357"/>
      <c r="HQ3" s="357"/>
      <c r="HR3" s="357"/>
      <c r="HS3" s="357"/>
      <c r="HT3" s="357"/>
      <c r="HU3" s="357"/>
      <c r="HV3" s="357"/>
      <c r="HW3" s="357"/>
      <c r="HX3" s="357"/>
      <c r="HY3" s="357"/>
      <c r="HZ3" s="357"/>
      <c r="IA3" s="357"/>
      <c r="IB3" s="357"/>
      <c r="IC3" s="357"/>
      <c r="ID3" s="357"/>
      <c r="IE3" s="357"/>
      <c r="IF3" s="357"/>
      <c r="IG3" s="357"/>
      <c r="IH3" s="357"/>
      <c r="II3" s="357"/>
      <c r="IJ3" s="357"/>
      <c r="IK3" s="357"/>
      <c r="IL3" s="357"/>
      <c r="IM3" s="357"/>
      <c r="IN3" s="357"/>
      <c r="IO3" s="357"/>
      <c r="IP3" s="357"/>
      <c r="IQ3" s="357"/>
      <c r="IR3" s="357"/>
      <c r="IS3" s="357"/>
      <c r="IT3" s="357"/>
      <c r="IU3" s="357"/>
      <c r="IV3" s="357"/>
    </row>
    <row r="4" spans="1:256" s="355" customFormat="1" ht="30.75" customHeight="1">
      <c r="A4" s="362" t="s">
        <v>1163</v>
      </c>
      <c r="B4" s="363" t="s">
        <v>1164</v>
      </c>
      <c r="C4" s="364" t="s">
        <v>126</v>
      </c>
      <c r="D4" s="357"/>
      <c r="E4" s="357"/>
      <c r="F4" s="357"/>
      <c r="G4" s="357"/>
      <c r="H4" s="357"/>
      <c r="I4" s="357"/>
      <c r="J4" s="357"/>
      <c r="K4" s="357"/>
      <c r="L4" s="357"/>
      <c r="M4" s="357"/>
      <c r="N4" s="357"/>
      <c r="O4" s="357"/>
      <c r="P4" s="357"/>
      <c r="Q4" s="357"/>
      <c r="R4" s="357"/>
      <c r="S4" s="357"/>
      <c r="T4" s="357"/>
      <c r="U4" s="357"/>
      <c r="V4" s="357"/>
      <c r="W4" s="357"/>
      <c r="X4" s="357"/>
      <c r="Y4" s="357"/>
      <c r="Z4" s="357"/>
      <c r="AA4" s="357"/>
      <c r="AB4" s="357"/>
      <c r="AC4" s="357"/>
      <c r="AD4" s="357"/>
      <c r="AE4" s="357"/>
      <c r="AF4" s="357"/>
      <c r="AG4" s="357"/>
      <c r="AH4" s="357"/>
      <c r="AI4" s="357"/>
      <c r="AJ4" s="357"/>
      <c r="AK4" s="357"/>
      <c r="AL4" s="357"/>
      <c r="AM4" s="357"/>
      <c r="AN4" s="357"/>
      <c r="AO4" s="357"/>
      <c r="AP4" s="357"/>
      <c r="AQ4" s="357"/>
      <c r="AR4" s="357"/>
      <c r="AS4" s="357"/>
      <c r="AT4" s="357"/>
      <c r="AU4" s="357"/>
      <c r="AV4" s="357"/>
      <c r="AW4" s="357"/>
      <c r="AX4" s="357"/>
      <c r="AY4" s="357"/>
      <c r="AZ4" s="357"/>
      <c r="BA4" s="357"/>
      <c r="BB4" s="357"/>
      <c r="BC4" s="357"/>
      <c r="BD4" s="357"/>
      <c r="BE4" s="357"/>
      <c r="BF4" s="357"/>
      <c r="BG4" s="357"/>
      <c r="BH4" s="357"/>
      <c r="BI4" s="357"/>
      <c r="BJ4" s="357"/>
      <c r="BK4" s="357"/>
      <c r="BL4" s="357"/>
      <c r="BM4" s="357"/>
      <c r="BN4" s="357"/>
      <c r="BO4" s="357"/>
      <c r="BP4" s="357"/>
      <c r="BQ4" s="357"/>
      <c r="BR4" s="357"/>
      <c r="BS4" s="357"/>
      <c r="BT4" s="357"/>
      <c r="BU4" s="357"/>
      <c r="BV4" s="357"/>
      <c r="BW4" s="357"/>
      <c r="BX4" s="357"/>
      <c r="BY4" s="357"/>
      <c r="BZ4" s="357"/>
      <c r="CA4" s="357"/>
      <c r="CB4" s="357"/>
      <c r="CC4" s="357"/>
      <c r="CD4" s="357"/>
      <c r="CE4" s="357"/>
      <c r="CF4" s="357"/>
      <c r="CG4" s="357"/>
      <c r="CH4" s="357"/>
      <c r="CI4" s="357"/>
      <c r="CJ4" s="357"/>
      <c r="CK4" s="357"/>
      <c r="CL4" s="357"/>
      <c r="CM4" s="357"/>
      <c r="CN4" s="357"/>
      <c r="CO4" s="357"/>
      <c r="CP4" s="357"/>
      <c r="CQ4" s="357"/>
      <c r="CR4" s="357"/>
      <c r="CS4" s="357"/>
      <c r="CT4" s="357"/>
      <c r="CU4" s="357"/>
      <c r="CV4" s="357"/>
      <c r="CW4" s="357"/>
      <c r="CX4" s="357"/>
      <c r="CY4" s="357"/>
      <c r="CZ4" s="357"/>
      <c r="DA4" s="357"/>
      <c r="DB4" s="357"/>
      <c r="DC4" s="357"/>
      <c r="DD4" s="357"/>
      <c r="DE4" s="357"/>
      <c r="DF4" s="357"/>
      <c r="DG4" s="357"/>
      <c r="DH4" s="357"/>
      <c r="DI4" s="357"/>
      <c r="DJ4" s="357"/>
      <c r="DK4" s="357"/>
      <c r="DL4" s="357"/>
      <c r="DM4" s="357"/>
      <c r="DN4" s="357"/>
      <c r="DO4" s="357"/>
      <c r="DP4" s="357"/>
      <c r="DQ4" s="357"/>
      <c r="DR4" s="357"/>
      <c r="DS4" s="357"/>
      <c r="DT4" s="357"/>
      <c r="DU4" s="357"/>
      <c r="DV4" s="357"/>
      <c r="DW4" s="357"/>
      <c r="DX4" s="357"/>
      <c r="DY4" s="357"/>
      <c r="DZ4" s="357"/>
      <c r="EA4" s="357"/>
      <c r="EB4" s="357"/>
      <c r="EC4" s="357"/>
      <c r="ED4" s="357"/>
      <c r="EE4" s="357"/>
      <c r="EF4" s="357"/>
      <c r="EG4" s="357"/>
      <c r="EH4" s="357"/>
      <c r="EI4" s="357"/>
      <c r="EJ4" s="357"/>
      <c r="EK4" s="357"/>
      <c r="EL4" s="357"/>
      <c r="EM4" s="357"/>
      <c r="EN4" s="357"/>
      <c r="EO4" s="357"/>
      <c r="EP4" s="357"/>
      <c r="EQ4" s="357"/>
      <c r="ER4" s="357"/>
      <c r="ES4" s="357"/>
      <c r="ET4" s="357"/>
      <c r="EU4" s="357"/>
      <c r="EV4" s="357"/>
      <c r="EW4" s="357"/>
      <c r="EX4" s="357"/>
      <c r="EY4" s="357"/>
      <c r="EZ4" s="357"/>
      <c r="FA4" s="357"/>
      <c r="FB4" s="357"/>
      <c r="FC4" s="357"/>
      <c r="FD4" s="357"/>
      <c r="FE4" s="357"/>
      <c r="FF4" s="357"/>
      <c r="FG4" s="357"/>
      <c r="FH4" s="357"/>
      <c r="FI4" s="357"/>
      <c r="FJ4" s="357"/>
      <c r="FK4" s="357"/>
      <c r="FL4" s="357"/>
      <c r="FM4" s="357"/>
      <c r="FN4" s="357"/>
      <c r="FO4" s="357"/>
      <c r="FP4" s="357"/>
      <c r="FQ4" s="357"/>
      <c r="FR4" s="357"/>
      <c r="FS4" s="357"/>
      <c r="FT4" s="357"/>
      <c r="FU4" s="357"/>
      <c r="FV4" s="357"/>
      <c r="FW4" s="357"/>
      <c r="FX4" s="357"/>
      <c r="FY4" s="357"/>
      <c r="FZ4" s="357"/>
      <c r="GA4" s="357"/>
      <c r="GB4" s="357"/>
      <c r="GC4" s="357"/>
      <c r="GD4" s="357"/>
      <c r="GE4" s="357"/>
      <c r="GF4" s="357"/>
      <c r="GG4" s="357"/>
      <c r="GH4" s="357"/>
      <c r="GI4" s="357"/>
      <c r="GJ4" s="357"/>
      <c r="GK4" s="357"/>
      <c r="GL4" s="357"/>
      <c r="GM4" s="357"/>
      <c r="GN4" s="357"/>
      <c r="GO4" s="357"/>
      <c r="GP4" s="357"/>
      <c r="GQ4" s="357"/>
      <c r="GR4" s="357"/>
      <c r="GS4" s="357"/>
      <c r="GT4" s="357"/>
      <c r="GU4" s="357"/>
      <c r="GV4" s="357"/>
      <c r="GW4" s="357"/>
      <c r="GX4" s="357"/>
      <c r="GY4" s="357"/>
      <c r="GZ4" s="357"/>
      <c r="HA4" s="357"/>
      <c r="HB4" s="357"/>
      <c r="HC4" s="357"/>
      <c r="HD4" s="357"/>
      <c r="HE4" s="357"/>
      <c r="HF4" s="357"/>
      <c r="HG4" s="357"/>
      <c r="HH4" s="357"/>
      <c r="HI4" s="357"/>
      <c r="HJ4" s="357"/>
      <c r="HK4" s="357"/>
      <c r="HL4" s="357"/>
      <c r="HM4" s="357"/>
      <c r="HN4" s="357"/>
      <c r="HO4" s="357"/>
      <c r="HP4" s="357"/>
      <c r="HQ4" s="357"/>
      <c r="HR4" s="357"/>
      <c r="HS4" s="357"/>
      <c r="HT4" s="357"/>
      <c r="HU4" s="357"/>
      <c r="HV4" s="357"/>
      <c r="HW4" s="357"/>
      <c r="HX4" s="357"/>
      <c r="HY4" s="357"/>
      <c r="HZ4" s="357"/>
      <c r="IA4" s="357"/>
      <c r="IB4" s="357"/>
      <c r="IC4" s="357"/>
      <c r="ID4" s="357"/>
      <c r="IE4" s="357"/>
      <c r="IF4" s="357"/>
      <c r="IG4" s="357"/>
      <c r="IH4" s="357"/>
      <c r="II4" s="357"/>
      <c r="IJ4" s="357"/>
      <c r="IK4" s="357"/>
      <c r="IL4" s="357"/>
      <c r="IM4" s="357"/>
      <c r="IN4" s="357"/>
      <c r="IO4" s="357"/>
      <c r="IP4" s="357"/>
      <c r="IQ4" s="357"/>
      <c r="IR4" s="357"/>
      <c r="IS4" s="357"/>
      <c r="IT4" s="357"/>
      <c r="IU4" s="357"/>
      <c r="IV4" s="357"/>
    </row>
    <row r="5" spans="1:256" s="355" customFormat="1" ht="24.75" customHeight="1">
      <c r="A5" s="365" t="s">
        <v>1165</v>
      </c>
      <c r="B5" s="366"/>
      <c r="C5" s="366"/>
      <c r="D5" s="357"/>
      <c r="E5" s="357"/>
      <c r="F5" s="357"/>
      <c r="G5" s="357"/>
      <c r="H5" s="357"/>
      <c r="I5" s="357"/>
      <c r="J5" s="357"/>
      <c r="K5" s="357"/>
      <c r="L5" s="357"/>
      <c r="M5" s="357"/>
      <c r="N5" s="357"/>
      <c r="O5" s="357"/>
      <c r="P5" s="357"/>
      <c r="Q5" s="357"/>
      <c r="R5" s="357"/>
      <c r="S5" s="357"/>
      <c r="T5" s="357"/>
      <c r="U5" s="357"/>
      <c r="V5" s="357"/>
      <c r="W5" s="357"/>
      <c r="X5" s="357"/>
      <c r="Y5" s="357"/>
      <c r="Z5" s="357"/>
      <c r="AA5" s="357"/>
      <c r="AB5" s="357"/>
      <c r="AC5" s="357"/>
      <c r="AD5" s="357"/>
      <c r="AE5" s="357"/>
      <c r="AF5" s="357"/>
      <c r="AG5" s="357"/>
      <c r="AH5" s="357"/>
      <c r="AI5" s="357"/>
      <c r="AJ5" s="357"/>
      <c r="AK5" s="357"/>
      <c r="AL5" s="357"/>
      <c r="AM5" s="357"/>
      <c r="AN5" s="357"/>
      <c r="AO5" s="357"/>
      <c r="AP5" s="357"/>
      <c r="AQ5" s="357"/>
      <c r="AR5" s="357"/>
      <c r="AS5" s="357"/>
      <c r="AT5" s="357"/>
      <c r="AU5" s="357"/>
      <c r="AV5" s="357"/>
      <c r="AW5" s="357"/>
      <c r="AX5" s="357"/>
      <c r="AY5" s="357"/>
      <c r="AZ5" s="357"/>
      <c r="BA5" s="357"/>
      <c r="BB5" s="357"/>
      <c r="BC5" s="357"/>
      <c r="BD5" s="357"/>
      <c r="BE5" s="357"/>
      <c r="BF5" s="357"/>
      <c r="BG5" s="357"/>
      <c r="BH5" s="357"/>
      <c r="BI5" s="357"/>
      <c r="BJ5" s="357"/>
      <c r="BK5" s="357"/>
      <c r="BL5" s="357"/>
      <c r="BM5" s="357"/>
      <c r="BN5" s="357"/>
      <c r="BO5" s="357"/>
      <c r="BP5" s="357"/>
      <c r="BQ5" s="357"/>
      <c r="BR5" s="357"/>
      <c r="BS5" s="357"/>
      <c r="BT5" s="357"/>
      <c r="BU5" s="357"/>
      <c r="BV5" s="357"/>
      <c r="BW5" s="357"/>
      <c r="BX5" s="357"/>
      <c r="BY5" s="357"/>
      <c r="BZ5" s="357"/>
      <c r="CA5" s="357"/>
      <c r="CB5" s="357"/>
      <c r="CC5" s="357"/>
      <c r="CD5" s="357"/>
      <c r="CE5" s="357"/>
      <c r="CF5" s="357"/>
      <c r="CG5" s="357"/>
      <c r="CH5" s="357"/>
      <c r="CI5" s="357"/>
      <c r="CJ5" s="357"/>
      <c r="CK5" s="357"/>
      <c r="CL5" s="357"/>
      <c r="CM5" s="357"/>
      <c r="CN5" s="357"/>
      <c r="CO5" s="357"/>
      <c r="CP5" s="357"/>
      <c r="CQ5" s="357"/>
      <c r="CR5" s="357"/>
      <c r="CS5" s="357"/>
      <c r="CT5" s="357"/>
      <c r="CU5" s="357"/>
      <c r="CV5" s="357"/>
      <c r="CW5" s="357"/>
      <c r="CX5" s="357"/>
      <c r="CY5" s="357"/>
      <c r="CZ5" s="357"/>
      <c r="DA5" s="357"/>
      <c r="DB5" s="357"/>
      <c r="DC5" s="357"/>
      <c r="DD5" s="357"/>
      <c r="DE5" s="357"/>
      <c r="DF5" s="357"/>
      <c r="DG5" s="357"/>
      <c r="DH5" s="357"/>
      <c r="DI5" s="357"/>
      <c r="DJ5" s="357"/>
      <c r="DK5" s="357"/>
      <c r="DL5" s="357"/>
      <c r="DM5" s="357"/>
      <c r="DN5" s="357"/>
      <c r="DO5" s="357"/>
      <c r="DP5" s="357"/>
      <c r="DQ5" s="357"/>
      <c r="DR5" s="357"/>
      <c r="DS5" s="357"/>
      <c r="DT5" s="357"/>
      <c r="DU5" s="357"/>
      <c r="DV5" s="357"/>
      <c r="DW5" s="357"/>
      <c r="DX5" s="357"/>
      <c r="DY5" s="357"/>
      <c r="DZ5" s="357"/>
      <c r="EA5" s="357"/>
      <c r="EB5" s="357"/>
      <c r="EC5" s="357"/>
      <c r="ED5" s="357"/>
      <c r="EE5" s="357"/>
      <c r="EF5" s="357"/>
      <c r="EG5" s="357"/>
      <c r="EH5" s="357"/>
      <c r="EI5" s="357"/>
      <c r="EJ5" s="357"/>
      <c r="EK5" s="357"/>
      <c r="EL5" s="357"/>
      <c r="EM5" s="357"/>
      <c r="EN5" s="357"/>
      <c r="EO5" s="357"/>
      <c r="EP5" s="357"/>
      <c r="EQ5" s="357"/>
      <c r="ER5" s="357"/>
      <c r="ES5" s="357"/>
      <c r="ET5" s="357"/>
      <c r="EU5" s="357"/>
      <c r="EV5" s="357"/>
      <c r="EW5" s="357"/>
      <c r="EX5" s="357"/>
      <c r="EY5" s="357"/>
      <c r="EZ5" s="357"/>
      <c r="FA5" s="357"/>
      <c r="FB5" s="357"/>
      <c r="FC5" s="357"/>
      <c r="FD5" s="357"/>
      <c r="FE5" s="357"/>
      <c r="FF5" s="357"/>
      <c r="FG5" s="357"/>
      <c r="FH5" s="357"/>
      <c r="FI5" s="357"/>
      <c r="FJ5" s="357"/>
      <c r="FK5" s="357"/>
      <c r="FL5" s="357"/>
      <c r="FM5" s="357"/>
      <c r="FN5" s="357"/>
      <c r="FO5" s="357"/>
      <c r="FP5" s="357"/>
      <c r="FQ5" s="357"/>
      <c r="FR5" s="357"/>
      <c r="FS5" s="357"/>
      <c r="FT5" s="357"/>
      <c r="FU5" s="357"/>
      <c r="FV5" s="357"/>
      <c r="FW5" s="357"/>
      <c r="FX5" s="357"/>
      <c r="FY5" s="357"/>
      <c r="FZ5" s="357"/>
      <c r="GA5" s="357"/>
      <c r="GB5" s="357"/>
      <c r="GC5" s="357"/>
      <c r="GD5" s="357"/>
      <c r="GE5" s="357"/>
      <c r="GF5" s="357"/>
      <c r="GG5" s="357"/>
      <c r="GH5" s="357"/>
      <c r="GI5" s="357"/>
      <c r="GJ5" s="357"/>
      <c r="GK5" s="357"/>
      <c r="GL5" s="357"/>
      <c r="GM5" s="357"/>
      <c r="GN5" s="357"/>
      <c r="GO5" s="357"/>
      <c r="GP5" s="357"/>
      <c r="GQ5" s="357"/>
      <c r="GR5" s="357"/>
      <c r="GS5" s="357"/>
      <c r="GT5" s="357"/>
      <c r="GU5" s="357"/>
      <c r="GV5" s="357"/>
      <c r="GW5" s="357"/>
      <c r="GX5" s="357"/>
      <c r="GY5" s="357"/>
      <c r="GZ5" s="357"/>
      <c r="HA5" s="357"/>
      <c r="HB5" s="357"/>
      <c r="HC5" s="357"/>
      <c r="HD5" s="357"/>
      <c r="HE5" s="357"/>
      <c r="HF5" s="357"/>
      <c r="HG5" s="357"/>
      <c r="HH5" s="357"/>
      <c r="HI5" s="357"/>
      <c r="HJ5" s="357"/>
      <c r="HK5" s="357"/>
      <c r="HL5" s="357"/>
      <c r="HM5" s="357"/>
      <c r="HN5" s="357"/>
      <c r="HO5" s="357"/>
      <c r="HP5" s="357"/>
      <c r="HQ5" s="357"/>
      <c r="HR5" s="357"/>
      <c r="HS5" s="357"/>
      <c r="HT5" s="357"/>
      <c r="HU5" s="357"/>
      <c r="HV5" s="357"/>
      <c r="HW5" s="357"/>
      <c r="HX5" s="357"/>
      <c r="HY5" s="357"/>
      <c r="HZ5" s="357"/>
      <c r="IA5" s="357"/>
      <c r="IB5" s="357"/>
      <c r="IC5" s="357"/>
      <c r="ID5" s="357"/>
      <c r="IE5" s="357"/>
      <c r="IF5" s="357"/>
      <c r="IG5" s="357"/>
      <c r="IH5" s="357"/>
      <c r="II5" s="357"/>
      <c r="IJ5" s="357"/>
      <c r="IK5" s="357"/>
      <c r="IL5" s="357"/>
      <c r="IM5" s="357"/>
      <c r="IN5" s="357"/>
      <c r="IO5" s="357"/>
      <c r="IP5" s="357"/>
      <c r="IQ5" s="357"/>
      <c r="IR5" s="357"/>
      <c r="IS5" s="357"/>
      <c r="IT5" s="357"/>
      <c r="IU5" s="357"/>
      <c r="IV5" s="357"/>
    </row>
    <row r="6" spans="1:256" s="355" customFormat="1" ht="24.75" customHeight="1">
      <c r="A6" s="367" t="s">
        <v>61</v>
      </c>
      <c r="B6" s="368"/>
      <c r="C6" s="368"/>
      <c r="D6" s="357"/>
      <c r="E6" s="357"/>
      <c r="F6" s="357"/>
      <c r="G6" s="357"/>
      <c r="H6" s="357"/>
      <c r="I6" s="357"/>
      <c r="J6" s="357"/>
      <c r="K6" s="357"/>
      <c r="L6" s="357"/>
      <c r="M6" s="357"/>
      <c r="N6" s="357"/>
      <c r="O6" s="357"/>
      <c r="P6" s="357"/>
      <c r="Q6" s="357"/>
      <c r="R6" s="357"/>
      <c r="S6" s="357"/>
      <c r="T6" s="357"/>
      <c r="U6" s="357"/>
      <c r="V6" s="357"/>
      <c r="W6" s="357"/>
      <c r="X6" s="357"/>
      <c r="Y6" s="357"/>
      <c r="Z6" s="357"/>
      <c r="AA6" s="357"/>
      <c r="AB6" s="357"/>
      <c r="AC6" s="357"/>
      <c r="AD6" s="357"/>
      <c r="AE6" s="357"/>
      <c r="AF6" s="357"/>
      <c r="AG6" s="357"/>
      <c r="AH6" s="357"/>
      <c r="AI6" s="357"/>
      <c r="AJ6" s="357"/>
      <c r="AK6" s="357"/>
      <c r="AL6" s="357"/>
      <c r="AM6" s="357"/>
      <c r="AN6" s="357"/>
      <c r="AO6" s="357"/>
      <c r="AP6" s="357"/>
      <c r="AQ6" s="357"/>
      <c r="AR6" s="357"/>
      <c r="AS6" s="357"/>
      <c r="AT6" s="357"/>
      <c r="AU6" s="357"/>
      <c r="AV6" s="357"/>
      <c r="AW6" s="357"/>
      <c r="AX6" s="357"/>
      <c r="AY6" s="357"/>
      <c r="AZ6" s="357"/>
      <c r="BA6" s="357"/>
      <c r="BB6" s="357"/>
      <c r="BC6" s="357"/>
      <c r="BD6" s="357"/>
      <c r="BE6" s="357"/>
      <c r="BF6" s="357"/>
      <c r="BG6" s="357"/>
      <c r="BH6" s="357"/>
      <c r="BI6" s="357"/>
      <c r="BJ6" s="357"/>
      <c r="BK6" s="357"/>
      <c r="BL6" s="357"/>
      <c r="BM6" s="357"/>
      <c r="BN6" s="357"/>
      <c r="BO6" s="357"/>
      <c r="BP6" s="357"/>
      <c r="BQ6" s="357"/>
      <c r="BR6" s="357"/>
      <c r="BS6" s="357"/>
      <c r="BT6" s="357"/>
      <c r="BU6" s="357"/>
      <c r="BV6" s="357"/>
      <c r="BW6" s="357"/>
      <c r="BX6" s="357"/>
      <c r="BY6" s="357"/>
      <c r="BZ6" s="357"/>
      <c r="CA6" s="357"/>
      <c r="CB6" s="357"/>
      <c r="CC6" s="357"/>
      <c r="CD6" s="357"/>
      <c r="CE6" s="357"/>
      <c r="CF6" s="357"/>
      <c r="CG6" s="357"/>
      <c r="CH6" s="357"/>
      <c r="CI6" s="357"/>
      <c r="CJ6" s="357"/>
      <c r="CK6" s="357"/>
      <c r="CL6" s="357"/>
      <c r="CM6" s="357"/>
      <c r="CN6" s="357"/>
      <c r="CO6" s="357"/>
      <c r="CP6" s="357"/>
      <c r="CQ6" s="357"/>
      <c r="CR6" s="357"/>
      <c r="CS6" s="357"/>
      <c r="CT6" s="357"/>
      <c r="CU6" s="357"/>
      <c r="CV6" s="357"/>
      <c r="CW6" s="357"/>
      <c r="CX6" s="357"/>
      <c r="CY6" s="357"/>
      <c r="CZ6" s="357"/>
      <c r="DA6" s="357"/>
      <c r="DB6" s="357"/>
      <c r="DC6" s="357"/>
      <c r="DD6" s="357"/>
      <c r="DE6" s="357"/>
      <c r="DF6" s="357"/>
      <c r="DG6" s="357"/>
      <c r="DH6" s="357"/>
      <c r="DI6" s="357"/>
      <c r="DJ6" s="357"/>
      <c r="DK6" s="357"/>
      <c r="DL6" s="357"/>
      <c r="DM6" s="357"/>
      <c r="DN6" s="357"/>
      <c r="DO6" s="357"/>
      <c r="DP6" s="357"/>
      <c r="DQ6" s="357"/>
      <c r="DR6" s="357"/>
      <c r="DS6" s="357"/>
      <c r="DT6" s="357"/>
      <c r="DU6" s="357"/>
      <c r="DV6" s="357"/>
      <c r="DW6" s="357"/>
      <c r="DX6" s="357"/>
      <c r="DY6" s="357"/>
      <c r="DZ6" s="357"/>
      <c r="EA6" s="357"/>
      <c r="EB6" s="357"/>
      <c r="EC6" s="357"/>
      <c r="ED6" s="357"/>
      <c r="EE6" s="357"/>
      <c r="EF6" s="357"/>
      <c r="EG6" s="357"/>
      <c r="EH6" s="357"/>
      <c r="EI6" s="357"/>
      <c r="EJ6" s="357"/>
      <c r="EK6" s="357"/>
      <c r="EL6" s="357"/>
      <c r="EM6" s="357"/>
      <c r="EN6" s="357"/>
      <c r="EO6" s="357"/>
      <c r="EP6" s="357"/>
      <c r="EQ6" s="357"/>
      <c r="ER6" s="357"/>
      <c r="ES6" s="357"/>
      <c r="ET6" s="357"/>
      <c r="EU6" s="357"/>
      <c r="EV6" s="357"/>
      <c r="EW6" s="357"/>
      <c r="EX6" s="357"/>
      <c r="EY6" s="357"/>
      <c r="EZ6" s="357"/>
      <c r="FA6" s="357"/>
      <c r="FB6" s="357"/>
      <c r="FC6" s="357"/>
      <c r="FD6" s="357"/>
      <c r="FE6" s="357"/>
      <c r="FF6" s="357"/>
      <c r="FG6" s="357"/>
      <c r="FH6" s="357"/>
      <c r="FI6" s="357"/>
      <c r="FJ6" s="357"/>
      <c r="FK6" s="357"/>
      <c r="FL6" s="357"/>
      <c r="FM6" s="357"/>
      <c r="FN6" s="357"/>
      <c r="FO6" s="357"/>
      <c r="FP6" s="357"/>
      <c r="FQ6" s="357"/>
      <c r="FR6" s="357"/>
      <c r="FS6" s="357"/>
      <c r="FT6" s="357"/>
      <c r="FU6" s="357"/>
      <c r="FV6" s="357"/>
      <c r="FW6" s="357"/>
      <c r="FX6" s="357"/>
      <c r="FY6" s="357"/>
      <c r="FZ6" s="357"/>
      <c r="GA6" s="357"/>
      <c r="GB6" s="357"/>
      <c r="GC6" s="357"/>
      <c r="GD6" s="357"/>
      <c r="GE6" s="357"/>
      <c r="GF6" s="357"/>
      <c r="GG6" s="357"/>
      <c r="GH6" s="357"/>
      <c r="GI6" s="357"/>
      <c r="GJ6" s="357"/>
      <c r="GK6" s="357"/>
      <c r="GL6" s="357"/>
      <c r="GM6" s="357"/>
      <c r="GN6" s="357"/>
      <c r="GO6" s="357"/>
      <c r="GP6" s="357"/>
      <c r="GQ6" s="357"/>
      <c r="GR6" s="357"/>
      <c r="GS6" s="357"/>
      <c r="GT6" s="357"/>
      <c r="GU6" s="357"/>
      <c r="GV6" s="357"/>
      <c r="GW6" s="357"/>
      <c r="GX6" s="357"/>
      <c r="GY6" s="357"/>
      <c r="GZ6" s="357"/>
      <c r="HA6" s="357"/>
      <c r="HB6" s="357"/>
      <c r="HC6" s="357"/>
      <c r="HD6" s="357"/>
      <c r="HE6" s="357"/>
      <c r="HF6" s="357"/>
      <c r="HG6" s="357"/>
      <c r="HH6" s="357"/>
      <c r="HI6" s="357"/>
      <c r="HJ6" s="357"/>
      <c r="HK6" s="357"/>
      <c r="HL6" s="357"/>
      <c r="HM6" s="357"/>
      <c r="HN6" s="357"/>
      <c r="HO6" s="357"/>
      <c r="HP6" s="357"/>
      <c r="HQ6" s="357"/>
      <c r="HR6" s="357"/>
      <c r="HS6" s="357"/>
      <c r="HT6" s="357"/>
      <c r="HU6" s="357"/>
      <c r="HV6" s="357"/>
      <c r="HW6" s="357"/>
      <c r="HX6" s="357"/>
      <c r="HY6" s="357"/>
      <c r="HZ6" s="357"/>
      <c r="IA6" s="357"/>
      <c r="IB6" s="357"/>
      <c r="IC6" s="357"/>
      <c r="ID6" s="357"/>
      <c r="IE6" s="357"/>
      <c r="IF6" s="357"/>
      <c r="IG6" s="357"/>
      <c r="IH6" s="357"/>
      <c r="II6" s="357"/>
      <c r="IJ6" s="357"/>
      <c r="IK6" s="357"/>
      <c r="IL6" s="357"/>
      <c r="IM6" s="357"/>
      <c r="IN6" s="357"/>
      <c r="IO6" s="357"/>
      <c r="IP6" s="357"/>
      <c r="IQ6" s="357"/>
      <c r="IR6" s="357"/>
      <c r="IS6" s="357"/>
      <c r="IT6" s="357"/>
      <c r="IU6" s="357"/>
      <c r="IV6" s="357"/>
    </row>
    <row r="7" spans="1:256" s="355" customFormat="1" ht="24.75" customHeight="1">
      <c r="A7" s="367" t="s">
        <v>1166</v>
      </c>
      <c r="B7" s="368"/>
      <c r="C7" s="368"/>
      <c r="D7" s="357"/>
      <c r="E7" s="357"/>
      <c r="F7" s="357"/>
      <c r="G7" s="357"/>
      <c r="H7" s="357"/>
      <c r="I7" s="357"/>
      <c r="J7" s="357"/>
      <c r="K7" s="357"/>
      <c r="L7" s="357"/>
      <c r="M7" s="357"/>
      <c r="N7" s="357"/>
      <c r="O7" s="357"/>
      <c r="P7" s="357"/>
      <c r="Q7" s="357"/>
      <c r="R7" s="357"/>
      <c r="S7" s="357"/>
      <c r="T7" s="357"/>
      <c r="U7" s="357"/>
      <c r="V7" s="357"/>
      <c r="W7" s="357"/>
      <c r="X7" s="357"/>
      <c r="Y7" s="357"/>
      <c r="Z7" s="357"/>
      <c r="AA7" s="357"/>
      <c r="AB7" s="357"/>
      <c r="AC7" s="357"/>
      <c r="AD7" s="357"/>
      <c r="AE7" s="357"/>
      <c r="AF7" s="357"/>
      <c r="AG7" s="357"/>
      <c r="AH7" s="357"/>
      <c r="AI7" s="357"/>
      <c r="AJ7" s="357"/>
      <c r="AK7" s="357"/>
      <c r="AL7" s="357"/>
      <c r="AM7" s="357"/>
      <c r="AN7" s="357"/>
      <c r="AO7" s="357"/>
      <c r="AP7" s="357"/>
      <c r="AQ7" s="357"/>
      <c r="AR7" s="357"/>
      <c r="AS7" s="357"/>
      <c r="AT7" s="357"/>
      <c r="AU7" s="357"/>
      <c r="AV7" s="357"/>
      <c r="AW7" s="357"/>
      <c r="AX7" s="357"/>
      <c r="AY7" s="357"/>
      <c r="AZ7" s="357"/>
      <c r="BA7" s="357"/>
      <c r="BB7" s="357"/>
      <c r="BC7" s="357"/>
      <c r="BD7" s="357"/>
      <c r="BE7" s="357"/>
      <c r="BF7" s="357"/>
      <c r="BG7" s="357"/>
      <c r="BH7" s="357"/>
      <c r="BI7" s="357"/>
      <c r="BJ7" s="357"/>
      <c r="BK7" s="357"/>
      <c r="BL7" s="357"/>
      <c r="BM7" s="357"/>
      <c r="BN7" s="357"/>
      <c r="BO7" s="357"/>
      <c r="BP7" s="357"/>
      <c r="BQ7" s="357"/>
      <c r="BR7" s="357"/>
      <c r="BS7" s="357"/>
      <c r="BT7" s="357"/>
      <c r="BU7" s="357"/>
      <c r="BV7" s="357"/>
      <c r="BW7" s="357"/>
      <c r="BX7" s="357"/>
      <c r="BY7" s="357"/>
      <c r="BZ7" s="357"/>
      <c r="CA7" s="357"/>
      <c r="CB7" s="357"/>
      <c r="CC7" s="357"/>
      <c r="CD7" s="357"/>
      <c r="CE7" s="357"/>
      <c r="CF7" s="357"/>
      <c r="CG7" s="357"/>
      <c r="CH7" s="357"/>
      <c r="CI7" s="357"/>
      <c r="CJ7" s="357"/>
      <c r="CK7" s="357"/>
      <c r="CL7" s="357"/>
      <c r="CM7" s="357"/>
      <c r="CN7" s="357"/>
      <c r="CO7" s="357"/>
      <c r="CP7" s="357"/>
      <c r="CQ7" s="357"/>
      <c r="CR7" s="357"/>
      <c r="CS7" s="357"/>
      <c r="CT7" s="357"/>
      <c r="CU7" s="357"/>
      <c r="CV7" s="357"/>
      <c r="CW7" s="357"/>
      <c r="CX7" s="357"/>
      <c r="CY7" s="357"/>
      <c r="CZ7" s="357"/>
      <c r="DA7" s="357"/>
      <c r="DB7" s="357"/>
      <c r="DC7" s="357"/>
      <c r="DD7" s="357"/>
      <c r="DE7" s="357"/>
      <c r="DF7" s="357"/>
      <c r="DG7" s="357"/>
      <c r="DH7" s="357"/>
      <c r="DI7" s="357"/>
      <c r="DJ7" s="357"/>
      <c r="DK7" s="357"/>
      <c r="DL7" s="357"/>
      <c r="DM7" s="357"/>
      <c r="DN7" s="357"/>
      <c r="DO7" s="357"/>
      <c r="DP7" s="357"/>
      <c r="DQ7" s="357"/>
      <c r="DR7" s="357"/>
      <c r="DS7" s="357"/>
      <c r="DT7" s="357"/>
      <c r="DU7" s="357"/>
      <c r="DV7" s="357"/>
      <c r="DW7" s="357"/>
      <c r="DX7" s="357"/>
      <c r="DY7" s="357"/>
      <c r="DZ7" s="357"/>
      <c r="EA7" s="357"/>
      <c r="EB7" s="357"/>
      <c r="EC7" s="357"/>
      <c r="ED7" s="357"/>
      <c r="EE7" s="357"/>
      <c r="EF7" s="357"/>
      <c r="EG7" s="357"/>
      <c r="EH7" s="357"/>
      <c r="EI7" s="357"/>
      <c r="EJ7" s="357"/>
      <c r="EK7" s="357"/>
      <c r="EL7" s="357"/>
      <c r="EM7" s="357"/>
      <c r="EN7" s="357"/>
      <c r="EO7" s="357"/>
      <c r="EP7" s="357"/>
      <c r="EQ7" s="357"/>
      <c r="ER7" s="357"/>
      <c r="ES7" s="357"/>
      <c r="ET7" s="357"/>
      <c r="EU7" s="357"/>
      <c r="EV7" s="357"/>
      <c r="EW7" s="357"/>
      <c r="EX7" s="357"/>
      <c r="EY7" s="357"/>
      <c r="EZ7" s="357"/>
      <c r="FA7" s="357"/>
      <c r="FB7" s="357"/>
      <c r="FC7" s="357"/>
      <c r="FD7" s="357"/>
      <c r="FE7" s="357"/>
      <c r="FF7" s="357"/>
      <c r="FG7" s="357"/>
      <c r="FH7" s="357"/>
      <c r="FI7" s="357"/>
      <c r="FJ7" s="357"/>
      <c r="FK7" s="357"/>
      <c r="FL7" s="357"/>
      <c r="FM7" s="357"/>
      <c r="FN7" s="357"/>
      <c r="FO7" s="357"/>
      <c r="FP7" s="357"/>
      <c r="FQ7" s="357"/>
      <c r="FR7" s="357"/>
      <c r="FS7" s="357"/>
      <c r="FT7" s="357"/>
      <c r="FU7" s="357"/>
      <c r="FV7" s="357"/>
      <c r="FW7" s="357"/>
      <c r="FX7" s="357"/>
      <c r="FY7" s="357"/>
      <c r="FZ7" s="357"/>
      <c r="GA7" s="357"/>
      <c r="GB7" s="357"/>
      <c r="GC7" s="357"/>
      <c r="GD7" s="357"/>
      <c r="GE7" s="357"/>
      <c r="GF7" s="357"/>
      <c r="GG7" s="357"/>
      <c r="GH7" s="357"/>
      <c r="GI7" s="357"/>
      <c r="GJ7" s="357"/>
      <c r="GK7" s="357"/>
      <c r="GL7" s="357"/>
      <c r="GM7" s="357"/>
      <c r="GN7" s="357"/>
      <c r="GO7" s="357"/>
      <c r="GP7" s="357"/>
      <c r="GQ7" s="357"/>
      <c r="GR7" s="357"/>
      <c r="GS7" s="357"/>
      <c r="GT7" s="357"/>
      <c r="GU7" s="357"/>
      <c r="GV7" s="357"/>
      <c r="GW7" s="357"/>
      <c r="GX7" s="357"/>
      <c r="GY7" s="357"/>
      <c r="GZ7" s="357"/>
      <c r="HA7" s="357"/>
      <c r="HB7" s="357"/>
      <c r="HC7" s="357"/>
      <c r="HD7" s="357"/>
      <c r="HE7" s="357"/>
      <c r="HF7" s="357"/>
      <c r="HG7" s="357"/>
      <c r="HH7" s="357"/>
      <c r="HI7" s="357"/>
      <c r="HJ7" s="357"/>
      <c r="HK7" s="357"/>
      <c r="HL7" s="357"/>
      <c r="HM7" s="357"/>
      <c r="HN7" s="357"/>
      <c r="HO7" s="357"/>
      <c r="HP7" s="357"/>
      <c r="HQ7" s="357"/>
      <c r="HR7" s="357"/>
      <c r="HS7" s="357"/>
      <c r="HT7" s="357"/>
      <c r="HU7" s="357"/>
      <c r="HV7" s="357"/>
      <c r="HW7" s="357"/>
      <c r="HX7" s="357"/>
      <c r="HY7" s="357"/>
      <c r="HZ7" s="357"/>
      <c r="IA7" s="357"/>
      <c r="IB7" s="357"/>
      <c r="IC7" s="357"/>
      <c r="ID7" s="357"/>
      <c r="IE7" s="357"/>
      <c r="IF7" s="357"/>
      <c r="IG7" s="357"/>
      <c r="IH7" s="357"/>
      <c r="II7" s="357"/>
      <c r="IJ7" s="357"/>
      <c r="IK7" s="357"/>
      <c r="IL7" s="357"/>
      <c r="IM7" s="357"/>
      <c r="IN7" s="357"/>
      <c r="IO7" s="357"/>
      <c r="IP7" s="357"/>
      <c r="IQ7" s="357"/>
      <c r="IR7" s="357"/>
      <c r="IS7" s="357"/>
      <c r="IT7" s="357"/>
      <c r="IU7" s="357"/>
      <c r="IV7" s="357"/>
    </row>
    <row r="8" spans="1:256" s="355" customFormat="1" ht="24.75" customHeight="1">
      <c r="A8" s="367" t="s">
        <v>64</v>
      </c>
      <c r="B8" s="366"/>
      <c r="C8" s="366"/>
      <c r="D8" s="357"/>
      <c r="E8" s="357"/>
      <c r="F8" s="357"/>
      <c r="G8" s="357"/>
      <c r="H8" s="357"/>
      <c r="I8" s="357"/>
      <c r="J8" s="357"/>
      <c r="K8" s="357"/>
      <c r="L8" s="357"/>
      <c r="M8" s="357"/>
      <c r="N8" s="357"/>
      <c r="O8" s="357"/>
      <c r="P8" s="357"/>
      <c r="Q8" s="357"/>
      <c r="R8" s="357"/>
      <c r="S8" s="357"/>
      <c r="T8" s="357"/>
      <c r="U8" s="357"/>
      <c r="V8" s="357"/>
      <c r="W8" s="357"/>
      <c r="X8" s="357"/>
      <c r="Y8" s="357"/>
      <c r="Z8" s="357"/>
      <c r="AA8" s="357"/>
      <c r="AB8" s="357"/>
      <c r="AC8" s="357"/>
      <c r="AD8" s="357"/>
      <c r="AE8" s="357"/>
      <c r="AF8" s="357"/>
      <c r="AG8" s="357"/>
      <c r="AH8" s="357"/>
      <c r="AI8" s="357"/>
      <c r="AJ8" s="357"/>
      <c r="AK8" s="357"/>
      <c r="AL8" s="357"/>
      <c r="AM8" s="357"/>
      <c r="AN8" s="357"/>
      <c r="AO8" s="357"/>
      <c r="AP8" s="357"/>
      <c r="AQ8" s="357"/>
      <c r="AR8" s="357"/>
      <c r="AS8" s="357"/>
      <c r="AT8" s="357"/>
      <c r="AU8" s="357"/>
      <c r="AV8" s="357"/>
      <c r="AW8" s="357"/>
      <c r="AX8" s="357"/>
      <c r="AY8" s="357"/>
      <c r="AZ8" s="357"/>
      <c r="BA8" s="357"/>
      <c r="BB8" s="357"/>
      <c r="BC8" s="357"/>
      <c r="BD8" s="357"/>
      <c r="BE8" s="357"/>
      <c r="BF8" s="357"/>
      <c r="BG8" s="357"/>
      <c r="BH8" s="357"/>
      <c r="BI8" s="357"/>
      <c r="BJ8" s="357"/>
      <c r="BK8" s="357"/>
      <c r="BL8" s="357"/>
      <c r="BM8" s="357"/>
      <c r="BN8" s="357"/>
      <c r="BO8" s="357"/>
      <c r="BP8" s="357"/>
      <c r="BQ8" s="357"/>
      <c r="BR8" s="357"/>
      <c r="BS8" s="357"/>
      <c r="BT8" s="357"/>
      <c r="BU8" s="357"/>
      <c r="BV8" s="357"/>
      <c r="BW8" s="357"/>
      <c r="BX8" s="357"/>
      <c r="BY8" s="357"/>
      <c r="BZ8" s="357"/>
      <c r="CA8" s="357"/>
      <c r="CB8" s="357"/>
      <c r="CC8" s="357"/>
      <c r="CD8" s="357"/>
      <c r="CE8" s="357"/>
      <c r="CF8" s="357"/>
      <c r="CG8" s="357"/>
      <c r="CH8" s="357"/>
      <c r="CI8" s="357"/>
      <c r="CJ8" s="357"/>
      <c r="CK8" s="357"/>
      <c r="CL8" s="357"/>
      <c r="CM8" s="357"/>
      <c r="CN8" s="357"/>
      <c r="CO8" s="357"/>
      <c r="CP8" s="357"/>
      <c r="CQ8" s="357"/>
      <c r="CR8" s="357"/>
      <c r="CS8" s="357"/>
      <c r="CT8" s="357"/>
      <c r="CU8" s="357"/>
      <c r="CV8" s="357"/>
      <c r="CW8" s="357"/>
      <c r="CX8" s="357"/>
      <c r="CY8" s="357"/>
      <c r="CZ8" s="357"/>
      <c r="DA8" s="357"/>
      <c r="DB8" s="357"/>
      <c r="DC8" s="357"/>
      <c r="DD8" s="357"/>
      <c r="DE8" s="357"/>
      <c r="DF8" s="357"/>
      <c r="DG8" s="357"/>
      <c r="DH8" s="357"/>
      <c r="DI8" s="357"/>
      <c r="DJ8" s="357"/>
      <c r="DK8" s="357"/>
      <c r="DL8" s="357"/>
      <c r="DM8" s="357"/>
      <c r="DN8" s="357"/>
      <c r="DO8" s="357"/>
      <c r="DP8" s="357"/>
      <c r="DQ8" s="357"/>
      <c r="DR8" s="357"/>
      <c r="DS8" s="357"/>
      <c r="DT8" s="357"/>
      <c r="DU8" s="357"/>
      <c r="DV8" s="357"/>
      <c r="DW8" s="357"/>
      <c r="DX8" s="357"/>
      <c r="DY8" s="357"/>
      <c r="DZ8" s="357"/>
      <c r="EA8" s="357"/>
      <c r="EB8" s="357"/>
      <c r="EC8" s="357"/>
      <c r="ED8" s="357"/>
      <c r="EE8" s="357"/>
      <c r="EF8" s="357"/>
      <c r="EG8" s="357"/>
      <c r="EH8" s="357"/>
      <c r="EI8" s="357"/>
      <c r="EJ8" s="357"/>
      <c r="EK8" s="357"/>
      <c r="EL8" s="357"/>
      <c r="EM8" s="357"/>
      <c r="EN8" s="357"/>
      <c r="EO8" s="357"/>
      <c r="EP8" s="357"/>
      <c r="EQ8" s="357"/>
      <c r="ER8" s="357"/>
      <c r="ES8" s="357"/>
      <c r="ET8" s="357"/>
      <c r="EU8" s="357"/>
      <c r="EV8" s="357"/>
      <c r="EW8" s="357"/>
      <c r="EX8" s="357"/>
      <c r="EY8" s="357"/>
      <c r="EZ8" s="357"/>
      <c r="FA8" s="357"/>
      <c r="FB8" s="357"/>
      <c r="FC8" s="357"/>
      <c r="FD8" s="357"/>
      <c r="FE8" s="357"/>
      <c r="FF8" s="357"/>
      <c r="FG8" s="357"/>
      <c r="FH8" s="357"/>
      <c r="FI8" s="357"/>
      <c r="FJ8" s="357"/>
      <c r="FK8" s="357"/>
      <c r="FL8" s="357"/>
      <c r="FM8" s="357"/>
      <c r="FN8" s="357"/>
      <c r="FO8" s="357"/>
      <c r="FP8" s="357"/>
      <c r="FQ8" s="357"/>
      <c r="FR8" s="357"/>
      <c r="FS8" s="357"/>
      <c r="FT8" s="357"/>
      <c r="FU8" s="357"/>
      <c r="FV8" s="357"/>
      <c r="FW8" s="357"/>
      <c r="FX8" s="357"/>
      <c r="FY8" s="357"/>
      <c r="FZ8" s="357"/>
      <c r="GA8" s="357"/>
      <c r="GB8" s="357"/>
      <c r="GC8" s="357"/>
      <c r="GD8" s="357"/>
      <c r="GE8" s="357"/>
      <c r="GF8" s="357"/>
      <c r="GG8" s="357"/>
      <c r="GH8" s="357"/>
      <c r="GI8" s="357"/>
      <c r="GJ8" s="357"/>
      <c r="GK8" s="357"/>
      <c r="GL8" s="357"/>
      <c r="GM8" s="357"/>
      <c r="GN8" s="357"/>
      <c r="GO8" s="357"/>
      <c r="GP8" s="357"/>
      <c r="GQ8" s="357"/>
      <c r="GR8" s="357"/>
      <c r="GS8" s="357"/>
      <c r="GT8" s="357"/>
      <c r="GU8" s="357"/>
      <c r="GV8" s="357"/>
      <c r="GW8" s="357"/>
      <c r="GX8" s="357"/>
      <c r="GY8" s="357"/>
      <c r="GZ8" s="357"/>
      <c r="HA8" s="357"/>
      <c r="HB8" s="357"/>
      <c r="HC8" s="357"/>
      <c r="HD8" s="357"/>
      <c r="HE8" s="357"/>
      <c r="HF8" s="357"/>
      <c r="HG8" s="357"/>
      <c r="HH8" s="357"/>
      <c r="HI8" s="357"/>
      <c r="HJ8" s="357"/>
      <c r="HK8" s="357"/>
      <c r="HL8" s="357"/>
      <c r="HM8" s="357"/>
      <c r="HN8" s="357"/>
      <c r="HO8" s="357"/>
      <c r="HP8" s="357"/>
      <c r="HQ8" s="357"/>
      <c r="HR8" s="357"/>
      <c r="HS8" s="357"/>
      <c r="HT8" s="357"/>
      <c r="HU8" s="357"/>
      <c r="HV8" s="357"/>
      <c r="HW8" s="357"/>
      <c r="HX8" s="357"/>
      <c r="HY8" s="357"/>
      <c r="HZ8" s="357"/>
      <c r="IA8" s="357"/>
      <c r="IB8" s="357"/>
      <c r="IC8" s="357"/>
      <c r="ID8" s="357"/>
      <c r="IE8" s="357"/>
      <c r="IF8" s="357"/>
      <c r="IG8" s="357"/>
      <c r="IH8" s="357"/>
      <c r="II8" s="357"/>
      <c r="IJ8" s="357"/>
      <c r="IK8" s="357"/>
      <c r="IL8" s="357"/>
      <c r="IM8" s="357"/>
      <c r="IN8" s="357"/>
      <c r="IO8" s="357"/>
      <c r="IP8" s="357"/>
      <c r="IQ8" s="357"/>
      <c r="IR8" s="357"/>
      <c r="IS8" s="357"/>
      <c r="IT8" s="357"/>
      <c r="IU8" s="357"/>
      <c r="IV8" s="357"/>
    </row>
    <row r="9" spans="1:256" s="355" customFormat="1" ht="24.75" customHeight="1">
      <c r="A9" s="367" t="s">
        <v>65</v>
      </c>
      <c r="B9" s="366"/>
      <c r="C9" s="366"/>
      <c r="D9" s="357"/>
      <c r="E9" s="357"/>
      <c r="F9" s="357"/>
      <c r="G9" s="357"/>
      <c r="H9" s="357"/>
      <c r="I9" s="357"/>
      <c r="J9" s="357"/>
      <c r="K9" s="357"/>
      <c r="L9" s="357"/>
      <c r="M9" s="357"/>
      <c r="N9" s="357"/>
      <c r="O9" s="357"/>
      <c r="P9" s="357"/>
      <c r="Q9" s="357"/>
      <c r="R9" s="357"/>
      <c r="S9" s="357"/>
      <c r="T9" s="357"/>
      <c r="U9" s="357"/>
      <c r="V9" s="357"/>
      <c r="W9" s="357"/>
      <c r="X9" s="357"/>
      <c r="Y9" s="357"/>
      <c r="Z9" s="357"/>
      <c r="AA9" s="357"/>
      <c r="AB9" s="357"/>
      <c r="AC9" s="357"/>
      <c r="AD9" s="357"/>
      <c r="AE9" s="357"/>
      <c r="AF9" s="357"/>
      <c r="AG9" s="357"/>
      <c r="AH9" s="357"/>
      <c r="AI9" s="357"/>
      <c r="AJ9" s="357"/>
      <c r="AK9" s="357"/>
      <c r="AL9" s="357"/>
      <c r="AM9" s="357"/>
      <c r="AN9" s="357"/>
      <c r="AO9" s="357"/>
      <c r="AP9" s="357"/>
      <c r="AQ9" s="357"/>
      <c r="AR9" s="357"/>
      <c r="AS9" s="357"/>
      <c r="AT9" s="357"/>
      <c r="AU9" s="357"/>
      <c r="AV9" s="357"/>
      <c r="AW9" s="357"/>
      <c r="AX9" s="357"/>
      <c r="AY9" s="357"/>
      <c r="AZ9" s="357"/>
      <c r="BA9" s="357"/>
      <c r="BB9" s="357"/>
      <c r="BC9" s="357"/>
      <c r="BD9" s="357"/>
      <c r="BE9" s="357"/>
      <c r="BF9" s="357"/>
      <c r="BG9" s="357"/>
      <c r="BH9" s="357"/>
      <c r="BI9" s="357"/>
      <c r="BJ9" s="357"/>
      <c r="BK9" s="357"/>
      <c r="BL9" s="357"/>
      <c r="BM9" s="357"/>
      <c r="BN9" s="357"/>
      <c r="BO9" s="357"/>
      <c r="BP9" s="357"/>
      <c r="BQ9" s="357"/>
      <c r="BR9" s="357"/>
      <c r="BS9" s="357"/>
      <c r="BT9" s="357"/>
      <c r="BU9" s="357"/>
      <c r="BV9" s="357"/>
      <c r="BW9" s="357"/>
      <c r="BX9" s="357"/>
      <c r="BY9" s="357"/>
      <c r="BZ9" s="357"/>
      <c r="CA9" s="357"/>
      <c r="CB9" s="357"/>
      <c r="CC9" s="357"/>
      <c r="CD9" s="357"/>
      <c r="CE9" s="357"/>
      <c r="CF9" s="357"/>
      <c r="CG9" s="357"/>
      <c r="CH9" s="357"/>
      <c r="CI9" s="357"/>
      <c r="CJ9" s="357"/>
      <c r="CK9" s="357"/>
      <c r="CL9" s="357"/>
      <c r="CM9" s="357"/>
      <c r="CN9" s="357"/>
      <c r="CO9" s="357"/>
      <c r="CP9" s="357"/>
      <c r="CQ9" s="357"/>
      <c r="CR9" s="357"/>
      <c r="CS9" s="357"/>
      <c r="CT9" s="357"/>
      <c r="CU9" s="357"/>
      <c r="CV9" s="357"/>
      <c r="CW9" s="357"/>
      <c r="CX9" s="357"/>
      <c r="CY9" s="357"/>
      <c r="CZ9" s="357"/>
      <c r="DA9" s="357"/>
      <c r="DB9" s="357"/>
      <c r="DC9" s="357"/>
      <c r="DD9" s="357"/>
      <c r="DE9" s="357"/>
      <c r="DF9" s="357"/>
      <c r="DG9" s="357"/>
      <c r="DH9" s="357"/>
      <c r="DI9" s="357"/>
      <c r="DJ9" s="357"/>
      <c r="DK9" s="357"/>
      <c r="DL9" s="357"/>
      <c r="DM9" s="357"/>
      <c r="DN9" s="357"/>
      <c r="DO9" s="357"/>
      <c r="DP9" s="357"/>
      <c r="DQ9" s="357"/>
      <c r="DR9" s="357"/>
      <c r="DS9" s="357"/>
      <c r="DT9" s="357"/>
      <c r="DU9" s="357"/>
      <c r="DV9" s="357"/>
      <c r="DW9" s="357"/>
      <c r="DX9" s="357"/>
      <c r="DY9" s="357"/>
      <c r="DZ9" s="357"/>
      <c r="EA9" s="357"/>
      <c r="EB9" s="357"/>
      <c r="EC9" s="357"/>
      <c r="ED9" s="357"/>
      <c r="EE9" s="357"/>
      <c r="EF9" s="357"/>
      <c r="EG9" s="357"/>
      <c r="EH9" s="357"/>
      <c r="EI9" s="357"/>
      <c r="EJ9" s="357"/>
      <c r="EK9" s="357"/>
      <c r="EL9" s="357"/>
      <c r="EM9" s="357"/>
      <c r="EN9" s="357"/>
      <c r="EO9" s="357"/>
      <c r="EP9" s="357"/>
      <c r="EQ9" s="357"/>
      <c r="ER9" s="357"/>
      <c r="ES9" s="357"/>
      <c r="ET9" s="357"/>
      <c r="EU9" s="357"/>
      <c r="EV9" s="357"/>
      <c r="EW9" s="357"/>
      <c r="EX9" s="357"/>
      <c r="EY9" s="357"/>
      <c r="EZ9" s="357"/>
      <c r="FA9" s="357"/>
      <c r="FB9" s="357"/>
      <c r="FC9" s="357"/>
      <c r="FD9" s="357"/>
      <c r="FE9" s="357"/>
      <c r="FF9" s="357"/>
      <c r="FG9" s="357"/>
      <c r="FH9" s="357"/>
      <c r="FI9" s="357"/>
      <c r="FJ9" s="357"/>
      <c r="FK9" s="357"/>
      <c r="FL9" s="357"/>
      <c r="FM9" s="357"/>
      <c r="FN9" s="357"/>
      <c r="FO9" s="357"/>
      <c r="FP9" s="357"/>
      <c r="FQ9" s="357"/>
      <c r="FR9" s="357"/>
      <c r="FS9" s="357"/>
      <c r="FT9" s="357"/>
      <c r="FU9" s="357"/>
      <c r="FV9" s="357"/>
      <c r="FW9" s="357"/>
      <c r="FX9" s="357"/>
      <c r="FY9" s="357"/>
      <c r="FZ9" s="357"/>
      <c r="GA9" s="357"/>
      <c r="GB9" s="357"/>
      <c r="GC9" s="357"/>
      <c r="GD9" s="357"/>
      <c r="GE9" s="357"/>
      <c r="GF9" s="357"/>
      <c r="GG9" s="357"/>
      <c r="GH9" s="357"/>
      <c r="GI9" s="357"/>
      <c r="GJ9" s="357"/>
      <c r="GK9" s="357"/>
      <c r="GL9" s="357"/>
      <c r="GM9" s="357"/>
      <c r="GN9" s="357"/>
      <c r="GO9" s="357"/>
      <c r="GP9" s="357"/>
      <c r="GQ9" s="357"/>
      <c r="GR9" s="357"/>
      <c r="GS9" s="357"/>
      <c r="GT9" s="357"/>
      <c r="GU9" s="357"/>
      <c r="GV9" s="357"/>
      <c r="GW9" s="357"/>
      <c r="GX9" s="357"/>
      <c r="GY9" s="357"/>
      <c r="GZ9" s="357"/>
      <c r="HA9" s="357"/>
      <c r="HB9" s="357"/>
      <c r="HC9" s="357"/>
      <c r="HD9" s="357"/>
      <c r="HE9" s="357"/>
      <c r="HF9" s="357"/>
      <c r="HG9" s="357"/>
      <c r="HH9" s="357"/>
      <c r="HI9" s="357"/>
      <c r="HJ9" s="357"/>
      <c r="HK9" s="357"/>
      <c r="HL9" s="357"/>
      <c r="HM9" s="357"/>
      <c r="HN9" s="357"/>
      <c r="HO9" s="357"/>
      <c r="HP9" s="357"/>
      <c r="HQ9" s="357"/>
      <c r="HR9" s="357"/>
      <c r="HS9" s="357"/>
      <c r="HT9" s="357"/>
      <c r="HU9" s="357"/>
      <c r="HV9" s="357"/>
      <c r="HW9" s="357"/>
      <c r="HX9" s="357"/>
      <c r="HY9" s="357"/>
      <c r="HZ9" s="357"/>
      <c r="IA9" s="357"/>
      <c r="IB9" s="357"/>
      <c r="IC9" s="357"/>
      <c r="ID9" s="357"/>
      <c r="IE9" s="357"/>
      <c r="IF9" s="357"/>
      <c r="IG9" s="357"/>
      <c r="IH9" s="357"/>
      <c r="II9" s="357"/>
      <c r="IJ9" s="357"/>
      <c r="IK9" s="357"/>
      <c r="IL9" s="357"/>
      <c r="IM9" s="357"/>
      <c r="IN9" s="357"/>
      <c r="IO9" s="357"/>
      <c r="IP9" s="357"/>
      <c r="IQ9" s="357"/>
      <c r="IR9" s="357"/>
      <c r="IS9" s="357"/>
      <c r="IT9" s="357"/>
      <c r="IU9" s="357"/>
      <c r="IV9" s="357"/>
    </row>
    <row r="10" spans="1:256" s="355" customFormat="1" ht="24.75" customHeight="1">
      <c r="A10" s="367" t="s">
        <v>1167</v>
      </c>
      <c r="B10" s="366"/>
      <c r="C10" s="36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7"/>
      <c r="S10" s="357"/>
      <c r="T10" s="357"/>
      <c r="U10" s="357"/>
      <c r="V10" s="357"/>
      <c r="W10" s="357"/>
      <c r="X10" s="357"/>
      <c r="Y10" s="357"/>
      <c r="Z10" s="357"/>
      <c r="AA10" s="357"/>
      <c r="AB10" s="357"/>
      <c r="AC10" s="357"/>
      <c r="AD10" s="357"/>
      <c r="AE10" s="357"/>
      <c r="AF10" s="357"/>
      <c r="AG10" s="357"/>
      <c r="AH10" s="357"/>
      <c r="AI10" s="357"/>
      <c r="AJ10" s="357"/>
      <c r="AK10" s="357"/>
      <c r="AL10" s="357"/>
      <c r="AM10" s="357"/>
      <c r="AN10" s="357"/>
      <c r="AO10" s="357"/>
      <c r="AP10" s="357"/>
      <c r="AQ10" s="357"/>
      <c r="AR10" s="357"/>
      <c r="AS10" s="357"/>
      <c r="AT10" s="357"/>
      <c r="AU10" s="357"/>
      <c r="AV10" s="357"/>
      <c r="AW10" s="357"/>
      <c r="AX10" s="357"/>
      <c r="AY10" s="357"/>
      <c r="AZ10" s="357"/>
      <c r="BA10" s="357"/>
      <c r="BB10" s="357"/>
      <c r="BC10" s="357"/>
      <c r="BD10" s="357"/>
      <c r="BE10" s="357"/>
      <c r="BF10" s="357"/>
      <c r="BG10" s="357"/>
      <c r="BH10" s="357"/>
      <c r="BI10" s="357"/>
      <c r="BJ10" s="357"/>
      <c r="BK10" s="357"/>
      <c r="BL10" s="357"/>
      <c r="BM10" s="357"/>
      <c r="BN10" s="357"/>
      <c r="BO10" s="357"/>
      <c r="BP10" s="357"/>
      <c r="BQ10" s="357"/>
      <c r="BR10" s="357"/>
      <c r="BS10" s="357"/>
      <c r="BT10" s="357"/>
      <c r="BU10" s="357"/>
      <c r="BV10" s="357"/>
      <c r="BW10" s="357"/>
      <c r="BX10" s="357"/>
      <c r="BY10" s="357"/>
      <c r="BZ10" s="357"/>
      <c r="CA10" s="357"/>
      <c r="CB10" s="357"/>
      <c r="CC10" s="357"/>
      <c r="CD10" s="357"/>
      <c r="CE10" s="357"/>
      <c r="CF10" s="357"/>
      <c r="CG10" s="357"/>
      <c r="CH10" s="357"/>
      <c r="CI10" s="357"/>
      <c r="CJ10" s="357"/>
      <c r="CK10" s="357"/>
      <c r="CL10" s="357"/>
      <c r="CM10" s="357"/>
      <c r="CN10" s="357"/>
      <c r="CO10" s="357"/>
      <c r="CP10" s="357"/>
      <c r="CQ10" s="357"/>
      <c r="CR10" s="357"/>
      <c r="CS10" s="357"/>
      <c r="CT10" s="357"/>
      <c r="CU10" s="357"/>
      <c r="CV10" s="357"/>
      <c r="CW10" s="357"/>
      <c r="CX10" s="357"/>
      <c r="CY10" s="357"/>
      <c r="CZ10" s="357"/>
      <c r="DA10" s="357"/>
      <c r="DB10" s="357"/>
      <c r="DC10" s="357"/>
      <c r="DD10" s="357"/>
      <c r="DE10" s="357"/>
      <c r="DF10" s="357"/>
      <c r="DG10" s="357"/>
      <c r="DH10" s="357"/>
      <c r="DI10" s="357"/>
      <c r="DJ10" s="357"/>
      <c r="DK10" s="357"/>
      <c r="DL10" s="357"/>
      <c r="DM10" s="357"/>
      <c r="DN10" s="357"/>
      <c r="DO10" s="357"/>
      <c r="DP10" s="357"/>
      <c r="DQ10" s="357"/>
      <c r="DR10" s="357"/>
      <c r="DS10" s="357"/>
      <c r="DT10" s="357"/>
      <c r="DU10" s="357"/>
      <c r="DV10" s="357"/>
      <c r="DW10" s="357"/>
      <c r="DX10" s="357"/>
      <c r="DY10" s="357"/>
      <c r="DZ10" s="357"/>
      <c r="EA10" s="357"/>
      <c r="EB10" s="357"/>
      <c r="EC10" s="357"/>
      <c r="ED10" s="357"/>
      <c r="EE10" s="357"/>
      <c r="EF10" s="357"/>
      <c r="EG10" s="357"/>
      <c r="EH10" s="357"/>
      <c r="EI10" s="357"/>
      <c r="EJ10" s="357"/>
      <c r="EK10" s="357"/>
      <c r="EL10" s="357"/>
      <c r="EM10" s="357"/>
      <c r="EN10" s="357"/>
      <c r="EO10" s="357"/>
      <c r="EP10" s="357"/>
      <c r="EQ10" s="357"/>
      <c r="ER10" s="357"/>
      <c r="ES10" s="357"/>
      <c r="ET10" s="357"/>
      <c r="EU10" s="357"/>
      <c r="EV10" s="357"/>
      <c r="EW10" s="357"/>
      <c r="EX10" s="357"/>
      <c r="EY10" s="357"/>
      <c r="EZ10" s="357"/>
      <c r="FA10" s="357"/>
      <c r="FB10" s="357"/>
      <c r="FC10" s="357"/>
      <c r="FD10" s="357"/>
      <c r="FE10" s="357"/>
      <c r="FF10" s="357"/>
      <c r="FG10" s="357"/>
      <c r="FH10" s="357"/>
      <c r="FI10" s="357"/>
      <c r="FJ10" s="357"/>
      <c r="FK10" s="357"/>
      <c r="FL10" s="357"/>
      <c r="FM10" s="357"/>
      <c r="FN10" s="357"/>
      <c r="FO10" s="357"/>
      <c r="FP10" s="357"/>
      <c r="FQ10" s="357"/>
      <c r="FR10" s="357"/>
      <c r="FS10" s="357"/>
      <c r="FT10" s="357"/>
      <c r="FU10" s="357"/>
      <c r="FV10" s="357"/>
      <c r="FW10" s="357"/>
      <c r="FX10" s="357"/>
      <c r="FY10" s="357"/>
      <c r="FZ10" s="357"/>
      <c r="GA10" s="357"/>
      <c r="GB10" s="357"/>
      <c r="GC10" s="357"/>
      <c r="GD10" s="357"/>
      <c r="GE10" s="357"/>
      <c r="GF10" s="357"/>
      <c r="GG10" s="357"/>
      <c r="GH10" s="357"/>
      <c r="GI10" s="357"/>
      <c r="GJ10" s="357"/>
      <c r="GK10" s="357"/>
      <c r="GL10" s="357"/>
      <c r="GM10" s="357"/>
      <c r="GN10" s="357"/>
      <c r="GO10" s="357"/>
      <c r="GP10" s="357"/>
      <c r="GQ10" s="357"/>
      <c r="GR10" s="357"/>
      <c r="GS10" s="357"/>
      <c r="GT10" s="357"/>
      <c r="GU10" s="357"/>
      <c r="GV10" s="357"/>
      <c r="GW10" s="357"/>
      <c r="GX10" s="357"/>
      <c r="GY10" s="357"/>
      <c r="GZ10" s="357"/>
      <c r="HA10" s="357"/>
      <c r="HB10" s="357"/>
      <c r="HC10" s="357"/>
      <c r="HD10" s="357"/>
      <c r="HE10" s="357"/>
      <c r="HF10" s="357"/>
      <c r="HG10" s="357"/>
      <c r="HH10" s="357"/>
      <c r="HI10" s="357"/>
      <c r="HJ10" s="357"/>
      <c r="HK10" s="357"/>
      <c r="HL10" s="357"/>
      <c r="HM10" s="357"/>
      <c r="HN10" s="357"/>
      <c r="HO10" s="357"/>
      <c r="HP10" s="357"/>
      <c r="HQ10" s="357"/>
      <c r="HR10" s="357"/>
      <c r="HS10" s="357"/>
      <c r="HT10" s="357"/>
      <c r="HU10" s="357"/>
      <c r="HV10" s="357"/>
      <c r="HW10" s="357"/>
      <c r="HX10" s="357"/>
      <c r="HY10" s="357"/>
      <c r="HZ10" s="357"/>
      <c r="IA10" s="357"/>
      <c r="IB10" s="357"/>
      <c r="IC10" s="357"/>
      <c r="ID10" s="357"/>
      <c r="IE10" s="357"/>
      <c r="IF10" s="357"/>
      <c r="IG10" s="357"/>
      <c r="IH10" s="357"/>
      <c r="II10" s="357"/>
      <c r="IJ10" s="357"/>
      <c r="IK10" s="357"/>
      <c r="IL10" s="357"/>
      <c r="IM10" s="357"/>
      <c r="IN10" s="357"/>
      <c r="IO10" s="357"/>
      <c r="IP10" s="357"/>
      <c r="IQ10" s="357"/>
      <c r="IR10" s="357"/>
      <c r="IS10" s="357"/>
      <c r="IT10" s="357"/>
      <c r="IU10" s="357"/>
      <c r="IV10" s="357"/>
    </row>
    <row r="11" spans="1:256" s="355" customFormat="1" ht="24.75" customHeight="1">
      <c r="A11" s="367" t="s">
        <v>1168</v>
      </c>
      <c r="B11" s="366"/>
      <c r="C11" s="366"/>
      <c r="D11" s="357"/>
      <c r="E11" s="357"/>
      <c r="F11" s="357"/>
      <c r="G11" s="357"/>
      <c r="H11" s="357"/>
      <c r="I11" s="357"/>
      <c r="J11" s="357"/>
      <c r="K11" s="357"/>
      <c r="L11" s="357"/>
      <c r="M11" s="357"/>
      <c r="N11" s="357"/>
      <c r="O11" s="357"/>
      <c r="P11" s="357"/>
      <c r="Q11" s="357"/>
      <c r="R11" s="357"/>
      <c r="S11" s="357"/>
      <c r="T11" s="357"/>
      <c r="U11" s="357"/>
      <c r="V11" s="357"/>
      <c r="W11" s="357"/>
      <c r="X11" s="357"/>
      <c r="Y11" s="357"/>
      <c r="Z11" s="357"/>
      <c r="AA11" s="357"/>
      <c r="AB11" s="357"/>
      <c r="AC11" s="357"/>
      <c r="AD11" s="357"/>
      <c r="AE11" s="357"/>
      <c r="AF11" s="357"/>
      <c r="AG11" s="357"/>
      <c r="AH11" s="357"/>
      <c r="AI11" s="357"/>
      <c r="AJ11" s="357"/>
      <c r="AK11" s="357"/>
      <c r="AL11" s="357"/>
      <c r="AM11" s="357"/>
      <c r="AN11" s="357"/>
      <c r="AO11" s="357"/>
      <c r="AP11" s="357"/>
      <c r="AQ11" s="357"/>
      <c r="AR11" s="357"/>
      <c r="AS11" s="357"/>
      <c r="AT11" s="357"/>
      <c r="AU11" s="357"/>
      <c r="AV11" s="357"/>
      <c r="AW11" s="357"/>
      <c r="AX11" s="357"/>
      <c r="AY11" s="357"/>
      <c r="AZ11" s="357"/>
      <c r="BA11" s="357"/>
      <c r="BB11" s="357"/>
      <c r="BC11" s="357"/>
      <c r="BD11" s="357"/>
      <c r="BE11" s="357"/>
      <c r="BF11" s="357"/>
      <c r="BG11" s="357"/>
      <c r="BH11" s="357"/>
      <c r="BI11" s="357"/>
      <c r="BJ11" s="357"/>
      <c r="BK11" s="357"/>
      <c r="BL11" s="357"/>
      <c r="BM11" s="357"/>
      <c r="BN11" s="357"/>
      <c r="BO11" s="357"/>
      <c r="BP11" s="357"/>
      <c r="BQ11" s="357"/>
      <c r="BR11" s="357"/>
      <c r="BS11" s="357"/>
      <c r="BT11" s="357"/>
      <c r="BU11" s="357"/>
      <c r="BV11" s="357"/>
      <c r="BW11" s="357"/>
      <c r="BX11" s="357"/>
      <c r="BY11" s="357"/>
      <c r="BZ11" s="357"/>
      <c r="CA11" s="357"/>
      <c r="CB11" s="357"/>
      <c r="CC11" s="357"/>
      <c r="CD11" s="357"/>
      <c r="CE11" s="357"/>
      <c r="CF11" s="357"/>
      <c r="CG11" s="357"/>
      <c r="CH11" s="357"/>
      <c r="CI11" s="357"/>
      <c r="CJ11" s="357"/>
      <c r="CK11" s="357"/>
      <c r="CL11" s="357"/>
      <c r="CM11" s="357"/>
      <c r="CN11" s="357"/>
      <c r="CO11" s="357"/>
      <c r="CP11" s="357"/>
      <c r="CQ11" s="357"/>
      <c r="CR11" s="357"/>
      <c r="CS11" s="357"/>
      <c r="CT11" s="357"/>
      <c r="CU11" s="357"/>
      <c r="CV11" s="357"/>
      <c r="CW11" s="357"/>
      <c r="CX11" s="357"/>
      <c r="CY11" s="357"/>
      <c r="CZ11" s="357"/>
      <c r="DA11" s="357"/>
      <c r="DB11" s="357"/>
      <c r="DC11" s="357"/>
      <c r="DD11" s="357"/>
      <c r="DE11" s="357"/>
      <c r="DF11" s="357"/>
      <c r="DG11" s="357"/>
      <c r="DH11" s="357"/>
      <c r="DI11" s="357"/>
      <c r="DJ11" s="357"/>
      <c r="DK11" s="357"/>
      <c r="DL11" s="357"/>
      <c r="DM11" s="357"/>
      <c r="DN11" s="357"/>
      <c r="DO11" s="357"/>
      <c r="DP11" s="357"/>
      <c r="DQ11" s="357"/>
      <c r="DR11" s="357"/>
      <c r="DS11" s="357"/>
      <c r="DT11" s="357"/>
      <c r="DU11" s="357"/>
      <c r="DV11" s="357"/>
      <c r="DW11" s="357"/>
      <c r="DX11" s="357"/>
      <c r="DY11" s="357"/>
      <c r="DZ11" s="357"/>
      <c r="EA11" s="357"/>
      <c r="EB11" s="357"/>
      <c r="EC11" s="357"/>
      <c r="ED11" s="357"/>
      <c r="EE11" s="357"/>
      <c r="EF11" s="357"/>
      <c r="EG11" s="357"/>
      <c r="EH11" s="357"/>
      <c r="EI11" s="357"/>
      <c r="EJ11" s="357"/>
      <c r="EK11" s="357"/>
      <c r="EL11" s="357"/>
      <c r="EM11" s="357"/>
      <c r="EN11" s="357"/>
      <c r="EO11" s="357"/>
      <c r="EP11" s="357"/>
      <c r="EQ11" s="357"/>
      <c r="ER11" s="357"/>
      <c r="ES11" s="357"/>
      <c r="ET11" s="357"/>
      <c r="EU11" s="357"/>
      <c r="EV11" s="357"/>
      <c r="EW11" s="357"/>
      <c r="EX11" s="357"/>
      <c r="EY11" s="357"/>
      <c r="EZ11" s="357"/>
      <c r="FA11" s="357"/>
      <c r="FB11" s="357"/>
      <c r="FC11" s="357"/>
      <c r="FD11" s="357"/>
      <c r="FE11" s="357"/>
      <c r="FF11" s="357"/>
      <c r="FG11" s="357"/>
      <c r="FH11" s="357"/>
      <c r="FI11" s="357"/>
      <c r="FJ11" s="357"/>
      <c r="FK11" s="357"/>
      <c r="FL11" s="357"/>
      <c r="FM11" s="357"/>
      <c r="FN11" s="357"/>
      <c r="FO11" s="357"/>
      <c r="FP11" s="357"/>
      <c r="FQ11" s="357"/>
      <c r="FR11" s="357"/>
      <c r="FS11" s="357"/>
      <c r="FT11" s="357"/>
      <c r="FU11" s="357"/>
      <c r="FV11" s="357"/>
      <c r="FW11" s="357"/>
      <c r="FX11" s="357"/>
      <c r="FY11" s="357"/>
      <c r="FZ11" s="357"/>
      <c r="GA11" s="357"/>
      <c r="GB11" s="357"/>
      <c r="GC11" s="357"/>
      <c r="GD11" s="357"/>
      <c r="GE11" s="357"/>
      <c r="GF11" s="357"/>
      <c r="GG11" s="357"/>
      <c r="GH11" s="357"/>
      <c r="GI11" s="357"/>
      <c r="GJ11" s="357"/>
      <c r="GK11" s="357"/>
      <c r="GL11" s="357"/>
      <c r="GM11" s="357"/>
      <c r="GN11" s="357"/>
      <c r="GO11" s="357"/>
      <c r="GP11" s="357"/>
      <c r="GQ11" s="357"/>
      <c r="GR11" s="357"/>
      <c r="GS11" s="357"/>
      <c r="GT11" s="357"/>
      <c r="GU11" s="357"/>
      <c r="GV11" s="357"/>
      <c r="GW11" s="357"/>
      <c r="GX11" s="357"/>
      <c r="GY11" s="357"/>
      <c r="GZ11" s="357"/>
      <c r="HA11" s="357"/>
      <c r="HB11" s="357"/>
      <c r="HC11" s="357"/>
      <c r="HD11" s="357"/>
      <c r="HE11" s="357"/>
      <c r="HF11" s="357"/>
      <c r="HG11" s="357"/>
      <c r="HH11" s="357"/>
      <c r="HI11" s="357"/>
      <c r="HJ11" s="357"/>
      <c r="HK11" s="357"/>
      <c r="HL11" s="357"/>
      <c r="HM11" s="357"/>
      <c r="HN11" s="357"/>
      <c r="HO11" s="357"/>
      <c r="HP11" s="357"/>
      <c r="HQ11" s="357"/>
      <c r="HR11" s="357"/>
      <c r="HS11" s="357"/>
      <c r="HT11" s="357"/>
      <c r="HU11" s="357"/>
      <c r="HV11" s="357"/>
      <c r="HW11" s="357"/>
      <c r="HX11" s="357"/>
      <c r="HY11" s="357"/>
      <c r="HZ11" s="357"/>
      <c r="IA11" s="357"/>
      <c r="IB11" s="357"/>
      <c r="IC11" s="357"/>
      <c r="ID11" s="357"/>
      <c r="IE11" s="357"/>
      <c r="IF11" s="357"/>
      <c r="IG11" s="357"/>
      <c r="IH11" s="357"/>
      <c r="II11" s="357"/>
      <c r="IJ11" s="357"/>
      <c r="IK11" s="357"/>
      <c r="IL11" s="357"/>
      <c r="IM11" s="357"/>
      <c r="IN11" s="357"/>
      <c r="IO11" s="357"/>
      <c r="IP11" s="357"/>
      <c r="IQ11" s="357"/>
      <c r="IR11" s="357"/>
      <c r="IS11" s="357"/>
      <c r="IT11" s="357"/>
      <c r="IU11" s="357"/>
      <c r="IV11" s="357"/>
    </row>
    <row r="12" spans="1:256" s="355" customFormat="1" ht="24.75" customHeight="1">
      <c r="A12" s="367" t="s">
        <v>1169</v>
      </c>
      <c r="B12" s="366"/>
      <c r="C12" s="366"/>
      <c r="D12" s="357"/>
      <c r="E12" s="357"/>
      <c r="F12" s="357"/>
      <c r="G12" s="357"/>
      <c r="H12" s="357"/>
      <c r="I12" s="357"/>
      <c r="J12" s="357"/>
      <c r="K12" s="357"/>
      <c r="L12" s="357"/>
      <c r="M12" s="357"/>
      <c r="N12" s="357"/>
      <c r="O12" s="357"/>
      <c r="P12" s="357"/>
      <c r="Q12" s="357"/>
      <c r="R12" s="357"/>
      <c r="S12" s="357"/>
      <c r="T12" s="357"/>
      <c r="U12" s="357"/>
      <c r="V12" s="357"/>
      <c r="W12" s="357"/>
      <c r="X12" s="357"/>
      <c r="Y12" s="357"/>
      <c r="Z12" s="357"/>
      <c r="AA12" s="357"/>
      <c r="AB12" s="357"/>
      <c r="AC12" s="357"/>
      <c r="AD12" s="357"/>
      <c r="AE12" s="357"/>
      <c r="AF12" s="357"/>
      <c r="AG12" s="357"/>
      <c r="AH12" s="357"/>
      <c r="AI12" s="357"/>
      <c r="AJ12" s="357"/>
      <c r="AK12" s="357"/>
      <c r="AL12" s="357"/>
      <c r="AM12" s="357"/>
      <c r="AN12" s="357"/>
      <c r="AO12" s="357"/>
      <c r="AP12" s="357"/>
      <c r="AQ12" s="357"/>
      <c r="AR12" s="357"/>
      <c r="AS12" s="357"/>
      <c r="AT12" s="357"/>
      <c r="AU12" s="357"/>
      <c r="AV12" s="357"/>
      <c r="AW12" s="357"/>
      <c r="AX12" s="357"/>
      <c r="AY12" s="357"/>
      <c r="AZ12" s="357"/>
      <c r="BA12" s="357"/>
      <c r="BB12" s="357"/>
      <c r="BC12" s="357"/>
      <c r="BD12" s="357"/>
      <c r="BE12" s="357"/>
      <c r="BF12" s="357"/>
      <c r="BG12" s="357"/>
      <c r="BH12" s="357"/>
      <c r="BI12" s="357"/>
      <c r="BJ12" s="357"/>
      <c r="BK12" s="357"/>
      <c r="BL12" s="357"/>
      <c r="BM12" s="357"/>
      <c r="BN12" s="357"/>
      <c r="BO12" s="357"/>
      <c r="BP12" s="357"/>
      <c r="BQ12" s="357"/>
      <c r="BR12" s="357"/>
      <c r="BS12" s="357"/>
      <c r="BT12" s="357"/>
      <c r="BU12" s="357"/>
      <c r="BV12" s="357"/>
      <c r="BW12" s="357"/>
      <c r="BX12" s="357"/>
      <c r="BY12" s="357"/>
      <c r="BZ12" s="357"/>
      <c r="CA12" s="357"/>
      <c r="CB12" s="357"/>
      <c r="CC12" s="357"/>
      <c r="CD12" s="357"/>
      <c r="CE12" s="357"/>
      <c r="CF12" s="357"/>
      <c r="CG12" s="357"/>
      <c r="CH12" s="357"/>
      <c r="CI12" s="357"/>
      <c r="CJ12" s="357"/>
      <c r="CK12" s="357"/>
      <c r="CL12" s="357"/>
      <c r="CM12" s="357"/>
      <c r="CN12" s="357"/>
      <c r="CO12" s="357"/>
      <c r="CP12" s="357"/>
      <c r="CQ12" s="357"/>
      <c r="CR12" s="357"/>
      <c r="CS12" s="357"/>
      <c r="CT12" s="357"/>
      <c r="CU12" s="357"/>
      <c r="CV12" s="357"/>
      <c r="CW12" s="357"/>
      <c r="CX12" s="357"/>
      <c r="CY12" s="357"/>
      <c r="CZ12" s="357"/>
      <c r="DA12" s="357"/>
      <c r="DB12" s="357"/>
      <c r="DC12" s="357"/>
      <c r="DD12" s="357"/>
      <c r="DE12" s="357"/>
      <c r="DF12" s="357"/>
      <c r="DG12" s="357"/>
      <c r="DH12" s="357"/>
      <c r="DI12" s="357"/>
      <c r="DJ12" s="357"/>
      <c r="DK12" s="357"/>
      <c r="DL12" s="357"/>
      <c r="DM12" s="357"/>
      <c r="DN12" s="357"/>
      <c r="DO12" s="357"/>
      <c r="DP12" s="357"/>
      <c r="DQ12" s="357"/>
      <c r="DR12" s="357"/>
      <c r="DS12" s="357"/>
      <c r="DT12" s="357"/>
      <c r="DU12" s="357"/>
      <c r="DV12" s="357"/>
      <c r="DW12" s="357"/>
      <c r="DX12" s="357"/>
      <c r="DY12" s="357"/>
      <c r="DZ12" s="357"/>
      <c r="EA12" s="357"/>
      <c r="EB12" s="357"/>
      <c r="EC12" s="357"/>
      <c r="ED12" s="357"/>
      <c r="EE12" s="357"/>
      <c r="EF12" s="357"/>
      <c r="EG12" s="357"/>
      <c r="EH12" s="357"/>
      <c r="EI12" s="357"/>
      <c r="EJ12" s="357"/>
      <c r="EK12" s="357"/>
      <c r="EL12" s="357"/>
      <c r="EM12" s="357"/>
      <c r="EN12" s="357"/>
      <c r="EO12" s="357"/>
      <c r="EP12" s="357"/>
      <c r="EQ12" s="357"/>
      <c r="ER12" s="357"/>
      <c r="ES12" s="357"/>
      <c r="ET12" s="357"/>
      <c r="EU12" s="357"/>
      <c r="EV12" s="357"/>
      <c r="EW12" s="357"/>
      <c r="EX12" s="357"/>
      <c r="EY12" s="357"/>
      <c r="EZ12" s="357"/>
      <c r="FA12" s="357"/>
      <c r="FB12" s="357"/>
      <c r="FC12" s="357"/>
      <c r="FD12" s="357"/>
      <c r="FE12" s="357"/>
      <c r="FF12" s="357"/>
      <c r="FG12" s="357"/>
      <c r="FH12" s="357"/>
      <c r="FI12" s="357"/>
      <c r="FJ12" s="357"/>
      <c r="FK12" s="357"/>
      <c r="FL12" s="357"/>
      <c r="FM12" s="357"/>
      <c r="FN12" s="357"/>
      <c r="FO12" s="357"/>
      <c r="FP12" s="357"/>
      <c r="FQ12" s="357"/>
      <c r="FR12" s="357"/>
      <c r="FS12" s="357"/>
      <c r="FT12" s="357"/>
      <c r="FU12" s="357"/>
      <c r="FV12" s="357"/>
      <c r="FW12" s="357"/>
      <c r="FX12" s="357"/>
      <c r="FY12" s="357"/>
      <c r="FZ12" s="357"/>
      <c r="GA12" s="357"/>
      <c r="GB12" s="357"/>
      <c r="GC12" s="357"/>
      <c r="GD12" s="357"/>
      <c r="GE12" s="357"/>
      <c r="GF12" s="357"/>
      <c r="GG12" s="357"/>
      <c r="GH12" s="357"/>
      <c r="GI12" s="357"/>
      <c r="GJ12" s="357"/>
      <c r="GK12" s="357"/>
      <c r="GL12" s="357"/>
      <c r="GM12" s="357"/>
      <c r="GN12" s="357"/>
      <c r="GO12" s="357"/>
      <c r="GP12" s="357"/>
      <c r="GQ12" s="357"/>
      <c r="GR12" s="357"/>
      <c r="GS12" s="357"/>
      <c r="GT12" s="357"/>
      <c r="GU12" s="357"/>
      <c r="GV12" s="357"/>
      <c r="GW12" s="357"/>
      <c r="GX12" s="357"/>
      <c r="GY12" s="357"/>
      <c r="GZ12" s="357"/>
      <c r="HA12" s="357"/>
      <c r="HB12" s="357"/>
      <c r="HC12" s="357"/>
      <c r="HD12" s="357"/>
      <c r="HE12" s="357"/>
      <c r="HF12" s="357"/>
      <c r="HG12" s="357"/>
      <c r="HH12" s="357"/>
      <c r="HI12" s="357"/>
      <c r="HJ12" s="357"/>
      <c r="HK12" s="357"/>
      <c r="HL12" s="357"/>
      <c r="HM12" s="357"/>
      <c r="HN12" s="357"/>
      <c r="HO12" s="357"/>
      <c r="HP12" s="357"/>
      <c r="HQ12" s="357"/>
      <c r="HR12" s="357"/>
      <c r="HS12" s="357"/>
      <c r="HT12" s="357"/>
      <c r="HU12" s="357"/>
      <c r="HV12" s="357"/>
      <c r="HW12" s="357"/>
      <c r="HX12" s="357"/>
      <c r="HY12" s="357"/>
      <c r="HZ12" s="357"/>
      <c r="IA12" s="357"/>
      <c r="IB12" s="357"/>
      <c r="IC12" s="357"/>
      <c r="ID12" s="357"/>
      <c r="IE12" s="357"/>
      <c r="IF12" s="357"/>
      <c r="IG12" s="357"/>
      <c r="IH12" s="357"/>
      <c r="II12" s="357"/>
      <c r="IJ12" s="357"/>
      <c r="IK12" s="357"/>
      <c r="IL12" s="357"/>
      <c r="IM12" s="357"/>
      <c r="IN12" s="357"/>
      <c r="IO12" s="357"/>
      <c r="IP12" s="357"/>
      <c r="IQ12" s="357"/>
      <c r="IR12" s="357"/>
      <c r="IS12" s="357"/>
      <c r="IT12" s="357"/>
      <c r="IU12" s="357"/>
      <c r="IV12" s="357"/>
    </row>
    <row r="13" spans="1:256" s="355" customFormat="1" ht="24.75" customHeight="1">
      <c r="A13" s="367" t="s">
        <v>69</v>
      </c>
      <c r="B13" s="366"/>
      <c r="C13" s="366"/>
      <c r="D13" s="357"/>
      <c r="E13" s="357"/>
      <c r="F13" s="357"/>
      <c r="G13" s="357"/>
      <c r="H13" s="357"/>
      <c r="I13" s="357"/>
      <c r="J13" s="357"/>
      <c r="K13" s="357"/>
      <c r="L13" s="357"/>
      <c r="M13" s="357"/>
      <c r="N13" s="357"/>
      <c r="O13" s="357"/>
      <c r="P13" s="357"/>
      <c r="Q13" s="357"/>
      <c r="R13" s="357"/>
      <c r="S13" s="357"/>
      <c r="T13" s="357"/>
      <c r="U13" s="357"/>
      <c r="V13" s="357"/>
      <c r="W13" s="357"/>
      <c r="X13" s="357"/>
      <c r="Y13" s="357"/>
      <c r="Z13" s="357"/>
      <c r="AA13" s="357"/>
      <c r="AB13" s="357"/>
      <c r="AC13" s="357"/>
      <c r="AD13" s="357"/>
      <c r="AE13" s="357"/>
      <c r="AF13" s="357"/>
      <c r="AG13" s="357"/>
      <c r="AH13" s="357"/>
      <c r="AI13" s="357"/>
      <c r="AJ13" s="357"/>
      <c r="AK13" s="357"/>
      <c r="AL13" s="357"/>
      <c r="AM13" s="357"/>
      <c r="AN13" s="357"/>
      <c r="AO13" s="357"/>
      <c r="AP13" s="357"/>
      <c r="AQ13" s="357"/>
      <c r="AR13" s="357"/>
      <c r="AS13" s="357"/>
      <c r="AT13" s="357"/>
      <c r="AU13" s="357"/>
      <c r="AV13" s="357"/>
      <c r="AW13" s="357"/>
      <c r="AX13" s="357"/>
      <c r="AY13" s="357"/>
      <c r="AZ13" s="357"/>
      <c r="BA13" s="357"/>
      <c r="BB13" s="357"/>
      <c r="BC13" s="357"/>
      <c r="BD13" s="357"/>
      <c r="BE13" s="357"/>
      <c r="BF13" s="357"/>
      <c r="BG13" s="357"/>
      <c r="BH13" s="357"/>
      <c r="BI13" s="357"/>
      <c r="BJ13" s="357"/>
      <c r="BK13" s="357"/>
      <c r="BL13" s="357"/>
      <c r="BM13" s="357"/>
      <c r="BN13" s="357"/>
      <c r="BO13" s="357"/>
      <c r="BP13" s="357"/>
      <c r="BQ13" s="357"/>
      <c r="BR13" s="357"/>
      <c r="BS13" s="357"/>
      <c r="BT13" s="357"/>
      <c r="BU13" s="357"/>
      <c r="BV13" s="357"/>
      <c r="BW13" s="357"/>
      <c r="BX13" s="357"/>
      <c r="BY13" s="357"/>
      <c r="BZ13" s="357"/>
      <c r="CA13" s="357"/>
      <c r="CB13" s="357"/>
      <c r="CC13" s="357"/>
      <c r="CD13" s="357"/>
      <c r="CE13" s="357"/>
      <c r="CF13" s="357"/>
      <c r="CG13" s="357"/>
      <c r="CH13" s="357"/>
      <c r="CI13" s="357"/>
      <c r="CJ13" s="357"/>
      <c r="CK13" s="357"/>
      <c r="CL13" s="357"/>
      <c r="CM13" s="357"/>
      <c r="CN13" s="357"/>
      <c r="CO13" s="357"/>
      <c r="CP13" s="357"/>
      <c r="CQ13" s="357"/>
      <c r="CR13" s="357"/>
      <c r="CS13" s="357"/>
      <c r="CT13" s="357"/>
      <c r="CU13" s="357"/>
      <c r="CV13" s="357"/>
      <c r="CW13" s="357"/>
      <c r="CX13" s="357"/>
      <c r="CY13" s="357"/>
      <c r="CZ13" s="357"/>
      <c r="DA13" s="357"/>
      <c r="DB13" s="357"/>
      <c r="DC13" s="357"/>
      <c r="DD13" s="357"/>
      <c r="DE13" s="357"/>
      <c r="DF13" s="357"/>
      <c r="DG13" s="357"/>
      <c r="DH13" s="357"/>
      <c r="DI13" s="357"/>
      <c r="DJ13" s="357"/>
      <c r="DK13" s="357"/>
      <c r="DL13" s="357"/>
      <c r="DM13" s="357"/>
      <c r="DN13" s="357"/>
      <c r="DO13" s="357"/>
      <c r="DP13" s="357"/>
      <c r="DQ13" s="357"/>
      <c r="DR13" s="357"/>
      <c r="DS13" s="357"/>
      <c r="DT13" s="357"/>
      <c r="DU13" s="357"/>
      <c r="DV13" s="357"/>
      <c r="DW13" s="357"/>
      <c r="DX13" s="357"/>
      <c r="DY13" s="357"/>
      <c r="DZ13" s="357"/>
      <c r="EA13" s="357"/>
      <c r="EB13" s="357"/>
      <c r="EC13" s="357"/>
      <c r="ED13" s="357"/>
      <c r="EE13" s="357"/>
      <c r="EF13" s="357"/>
      <c r="EG13" s="357"/>
      <c r="EH13" s="357"/>
      <c r="EI13" s="357"/>
      <c r="EJ13" s="357"/>
      <c r="EK13" s="357"/>
      <c r="EL13" s="357"/>
      <c r="EM13" s="357"/>
      <c r="EN13" s="357"/>
      <c r="EO13" s="357"/>
      <c r="EP13" s="357"/>
      <c r="EQ13" s="357"/>
      <c r="ER13" s="357"/>
      <c r="ES13" s="357"/>
      <c r="ET13" s="357"/>
      <c r="EU13" s="357"/>
      <c r="EV13" s="357"/>
      <c r="EW13" s="357"/>
      <c r="EX13" s="357"/>
      <c r="EY13" s="357"/>
      <c r="EZ13" s="357"/>
      <c r="FA13" s="357"/>
      <c r="FB13" s="357"/>
      <c r="FC13" s="357"/>
      <c r="FD13" s="357"/>
      <c r="FE13" s="357"/>
      <c r="FF13" s="357"/>
      <c r="FG13" s="357"/>
      <c r="FH13" s="357"/>
      <c r="FI13" s="357"/>
      <c r="FJ13" s="357"/>
      <c r="FK13" s="357"/>
      <c r="FL13" s="357"/>
      <c r="FM13" s="357"/>
      <c r="FN13" s="357"/>
      <c r="FO13" s="357"/>
      <c r="FP13" s="357"/>
      <c r="FQ13" s="357"/>
      <c r="FR13" s="357"/>
      <c r="FS13" s="357"/>
      <c r="FT13" s="357"/>
      <c r="FU13" s="357"/>
      <c r="FV13" s="357"/>
      <c r="FW13" s="357"/>
      <c r="FX13" s="357"/>
      <c r="FY13" s="357"/>
      <c r="FZ13" s="357"/>
      <c r="GA13" s="357"/>
      <c r="GB13" s="357"/>
      <c r="GC13" s="357"/>
      <c r="GD13" s="357"/>
      <c r="GE13" s="357"/>
      <c r="GF13" s="357"/>
      <c r="GG13" s="357"/>
      <c r="GH13" s="357"/>
      <c r="GI13" s="357"/>
      <c r="GJ13" s="357"/>
      <c r="GK13" s="357"/>
      <c r="GL13" s="357"/>
      <c r="GM13" s="357"/>
      <c r="GN13" s="357"/>
      <c r="GO13" s="357"/>
      <c r="GP13" s="357"/>
      <c r="GQ13" s="357"/>
      <c r="GR13" s="357"/>
      <c r="GS13" s="357"/>
      <c r="GT13" s="357"/>
      <c r="GU13" s="357"/>
      <c r="GV13" s="357"/>
      <c r="GW13" s="357"/>
      <c r="GX13" s="357"/>
      <c r="GY13" s="357"/>
      <c r="GZ13" s="357"/>
      <c r="HA13" s="357"/>
      <c r="HB13" s="357"/>
      <c r="HC13" s="357"/>
      <c r="HD13" s="357"/>
      <c r="HE13" s="357"/>
      <c r="HF13" s="357"/>
      <c r="HG13" s="357"/>
      <c r="HH13" s="357"/>
      <c r="HI13" s="357"/>
      <c r="HJ13" s="357"/>
      <c r="HK13" s="357"/>
      <c r="HL13" s="357"/>
      <c r="HM13" s="357"/>
      <c r="HN13" s="357"/>
      <c r="HO13" s="357"/>
      <c r="HP13" s="357"/>
      <c r="HQ13" s="357"/>
      <c r="HR13" s="357"/>
      <c r="HS13" s="357"/>
      <c r="HT13" s="357"/>
      <c r="HU13" s="357"/>
      <c r="HV13" s="357"/>
      <c r="HW13" s="357"/>
      <c r="HX13" s="357"/>
      <c r="HY13" s="357"/>
      <c r="HZ13" s="357"/>
      <c r="IA13" s="357"/>
      <c r="IB13" s="357"/>
      <c r="IC13" s="357"/>
      <c r="ID13" s="357"/>
      <c r="IE13" s="357"/>
      <c r="IF13" s="357"/>
      <c r="IG13" s="357"/>
      <c r="IH13" s="357"/>
      <c r="II13" s="357"/>
      <c r="IJ13" s="357"/>
      <c r="IK13" s="357"/>
      <c r="IL13" s="357"/>
      <c r="IM13" s="357"/>
      <c r="IN13" s="357"/>
      <c r="IO13" s="357"/>
      <c r="IP13" s="357"/>
      <c r="IQ13" s="357"/>
      <c r="IR13" s="357"/>
      <c r="IS13" s="357"/>
      <c r="IT13" s="357"/>
      <c r="IU13" s="357"/>
      <c r="IV13" s="357"/>
    </row>
    <row r="14" spans="1:256" s="355" customFormat="1" ht="24.75" customHeight="1">
      <c r="A14" s="367" t="s">
        <v>70</v>
      </c>
      <c r="B14" s="366"/>
      <c r="C14" s="366"/>
      <c r="D14" s="357"/>
      <c r="E14" s="357"/>
      <c r="F14" s="357"/>
      <c r="G14" s="357"/>
      <c r="H14" s="357"/>
      <c r="I14" s="357"/>
      <c r="J14" s="357"/>
      <c r="K14" s="357"/>
      <c r="L14" s="357"/>
      <c r="M14" s="357"/>
      <c r="N14" s="357"/>
      <c r="O14" s="357"/>
      <c r="P14" s="357"/>
      <c r="Q14" s="357"/>
      <c r="R14" s="357"/>
      <c r="S14" s="357"/>
      <c r="T14" s="357"/>
      <c r="U14" s="357"/>
      <c r="V14" s="357"/>
      <c r="W14" s="357"/>
      <c r="X14" s="357"/>
      <c r="Y14" s="357"/>
      <c r="Z14" s="357"/>
      <c r="AA14" s="357"/>
      <c r="AB14" s="357"/>
      <c r="AC14" s="357"/>
      <c r="AD14" s="357"/>
      <c r="AE14" s="357"/>
      <c r="AF14" s="357"/>
      <c r="AG14" s="357"/>
      <c r="AH14" s="357"/>
      <c r="AI14" s="357"/>
      <c r="AJ14" s="357"/>
      <c r="AK14" s="357"/>
      <c r="AL14" s="357"/>
      <c r="AM14" s="357"/>
      <c r="AN14" s="357"/>
      <c r="AO14" s="357"/>
      <c r="AP14" s="357"/>
      <c r="AQ14" s="357"/>
      <c r="AR14" s="357"/>
      <c r="AS14" s="357"/>
      <c r="AT14" s="357"/>
      <c r="AU14" s="357"/>
      <c r="AV14" s="357"/>
      <c r="AW14" s="357"/>
      <c r="AX14" s="357"/>
      <c r="AY14" s="357"/>
      <c r="AZ14" s="357"/>
      <c r="BA14" s="357"/>
      <c r="BB14" s="357"/>
      <c r="BC14" s="357"/>
      <c r="BD14" s="357"/>
      <c r="BE14" s="357"/>
      <c r="BF14" s="357"/>
      <c r="BG14" s="357"/>
      <c r="BH14" s="357"/>
      <c r="BI14" s="357"/>
      <c r="BJ14" s="357"/>
      <c r="BK14" s="357"/>
      <c r="BL14" s="357"/>
      <c r="BM14" s="357"/>
      <c r="BN14" s="357"/>
      <c r="BO14" s="357"/>
      <c r="BP14" s="357"/>
      <c r="BQ14" s="357"/>
      <c r="BR14" s="357"/>
      <c r="BS14" s="357"/>
      <c r="BT14" s="357"/>
      <c r="BU14" s="357"/>
      <c r="BV14" s="357"/>
      <c r="BW14" s="357"/>
      <c r="BX14" s="357"/>
      <c r="BY14" s="357"/>
      <c r="BZ14" s="357"/>
      <c r="CA14" s="357"/>
      <c r="CB14" s="357"/>
      <c r="CC14" s="357"/>
      <c r="CD14" s="357"/>
      <c r="CE14" s="357"/>
      <c r="CF14" s="357"/>
      <c r="CG14" s="357"/>
      <c r="CH14" s="357"/>
      <c r="CI14" s="357"/>
      <c r="CJ14" s="357"/>
      <c r="CK14" s="357"/>
      <c r="CL14" s="357"/>
      <c r="CM14" s="357"/>
      <c r="CN14" s="357"/>
      <c r="CO14" s="357"/>
      <c r="CP14" s="357"/>
      <c r="CQ14" s="357"/>
      <c r="CR14" s="357"/>
      <c r="CS14" s="357"/>
      <c r="CT14" s="357"/>
      <c r="CU14" s="357"/>
      <c r="CV14" s="357"/>
      <c r="CW14" s="357"/>
      <c r="CX14" s="357"/>
      <c r="CY14" s="357"/>
      <c r="CZ14" s="357"/>
      <c r="DA14" s="357"/>
      <c r="DB14" s="357"/>
      <c r="DC14" s="357"/>
      <c r="DD14" s="357"/>
      <c r="DE14" s="357"/>
      <c r="DF14" s="357"/>
      <c r="DG14" s="357"/>
      <c r="DH14" s="357"/>
      <c r="DI14" s="357"/>
      <c r="DJ14" s="357"/>
      <c r="DK14" s="357"/>
      <c r="DL14" s="357"/>
      <c r="DM14" s="357"/>
      <c r="DN14" s="357"/>
      <c r="DO14" s="357"/>
      <c r="DP14" s="357"/>
      <c r="DQ14" s="357"/>
      <c r="DR14" s="357"/>
      <c r="DS14" s="357"/>
      <c r="DT14" s="357"/>
      <c r="DU14" s="357"/>
      <c r="DV14" s="357"/>
      <c r="DW14" s="357"/>
      <c r="DX14" s="357"/>
      <c r="DY14" s="357"/>
      <c r="DZ14" s="357"/>
      <c r="EA14" s="357"/>
      <c r="EB14" s="357"/>
      <c r="EC14" s="357"/>
      <c r="ED14" s="357"/>
      <c r="EE14" s="357"/>
      <c r="EF14" s="357"/>
      <c r="EG14" s="357"/>
      <c r="EH14" s="357"/>
      <c r="EI14" s="357"/>
      <c r="EJ14" s="357"/>
      <c r="EK14" s="357"/>
      <c r="EL14" s="357"/>
      <c r="EM14" s="357"/>
      <c r="EN14" s="357"/>
      <c r="EO14" s="357"/>
      <c r="EP14" s="357"/>
      <c r="EQ14" s="357"/>
      <c r="ER14" s="357"/>
      <c r="ES14" s="357"/>
      <c r="ET14" s="357"/>
      <c r="EU14" s="357"/>
      <c r="EV14" s="357"/>
      <c r="EW14" s="357"/>
      <c r="EX14" s="357"/>
      <c r="EY14" s="357"/>
      <c r="EZ14" s="357"/>
      <c r="FA14" s="357"/>
      <c r="FB14" s="357"/>
      <c r="FC14" s="357"/>
      <c r="FD14" s="357"/>
      <c r="FE14" s="357"/>
      <c r="FF14" s="357"/>
      <c r="FG14" s="357"/>
      <c r="FH14" s="357"/>
      <c r="FI14" s="357"/>
      <c r="FJ14" s="357"/>
      <c r="FK14" s="357"/>
      <c r="FL14" s="357"/>
      <c r="FM14" s="357"/>
      <c r="FN14" s="357"/>
      <c r="FO14" s="357"/>
      <c r="FP14" s="357"/>
      <c r="FQ14" s="357"/>
      <c r="FR14" s="357"/>
      <c r="FS14" s="357"/>
      <c r="FT14" s="357"/>
      <c r="FU14" s="357"/>
      <c r="FV14" s="357"/>
      <c r="FW14" s="357"/>
      <c r="FX14" s="357"/>
      <c r="FY14" s="357"/>
      <c r="FZ14" s="357"/>
      <c r="GA14" s="357"/>
      <c r="GB14" s="357"/>
      <c r="GC14" s="357"/>
      <c r="GD14" s="357"/>
      <c r="GE14" s="357"/>
      <c r="GF14" s="357"/>
      <c r="GG14" s="357"/>
      <c r="GH14" s="357"/>
      <c r="GI14" s="357"/>
      <c r="GJ14" s="357"/>
      <c r="GK14" s="357"/>
      <c r="GL14" s="357"/>
      <c r="GM14" s="357"/>
      <c r="GN14" s="357"/>
      <c r="GO14" s="357"/>
      <c r="GP14" s="357"/>
      <c r="GQ14" s="357"/>
      <c r="GR14" s="357"/>
      <c r="GS14" s="357"/>
      <c r="GT14" s="357"/>
      <c r="GU14" s="357"/>
      <c r="GV14" s="357"/>
      <c r="GW14" s="357"/>
      <c r="GX14" s="357"/>
      <c r="GY14" s="357"/>
      <c r="GZ14" s="357"/>
      <c r="HA14" s="357"/>
      <c r="HB14" s="357"/>
      <c r="HC14" s="357"/>
      <c r="HD14" s="357"/>
      <c r="HE14" s="357"/>
      <c r="HF14" s="357"/>
      <c r="HG14" s="357"/>
      <c r="HH14" s="357"/>
      <c r="HI14" s="357"/>
      <c r="HJ14" s="357"/>
      <c r="HK14" s="357"/>
      <c r="HL14" s="357"/>
      <c r="HM14" s="357"/>
      <c r="HN14" s="357"/>
      <c r="HO14" s="357"/>
      <c r="HP14" s="357"/>
      <c r="HQ14" s="357"/>
      <c r="HR14" s="357"/>
      <c r="HS14" s="357"/>
      <c r="HT14" s="357"/>
      <c r="HU14" s="357"/>
      <c r="HV14" s="357"/>
      <c r="HW14" s="357"/>
      <c r="HX14" s="357"/>
      <c r="HY14" s="357"/>
      <c r="HZ14" s="357"/>
      <c r="IA14" s="357"/>
      <c r="IB14" s="357"/>
      <c r="IC14" s="357"/>
      <c r="ID14" s="357"/>
      <c r="IE14" s="357"/>
      <c r="IF14" s="357"/>
      <c r="IG14" s="357"/>
      <c r="IH14" s="357"/>
      <c r="II14" s="357"/>
      <c r="IJ14" s="357"/>
      <c r="IK14" s="357"/>
      <c r="IL14" s="357"/>
      <c r="IM14" s="357"/>
      <c r="IN14" s="357"/>
      <c r="IO14" s="357"/>
      <c r="IP14" s="357"/>
      <c r="IQ14" s="357"/>
      <c r="IR14" s="357"/>
      <c r="IS14" s="357"/>
      <c r="IT14" s="357"/>
      <c r="IU14" s="357"/>
      <c r="IV14" s="357"/>
    </row>
    <row r="15" spans="1:256" s="355" customFormat="1" ht="24.75" customHeight="1">
      <c r="A15" s="367" t="s">
        <v>71</v>
      </c>
      <c r="B15" s="366"/>
      <c r="C15" s="366"/>
      <c r="D15" s="357"/>
      <c r="E15" s="357"/>
      <c r="F15" s="357"/>
      <c r="G15" s="357"/>
      <c r="H15" s="357"/>
      <c r="I15" s="357"/>
      <c r="J15" s="357"/>
      <c r="K15" s="357"/>
      <c r="L15" s="357"/>
      <c r="M15" s="357"/>
      <c r="N15" s="357"/>
      <c r="O15" s="357"/>
      <c r="P15" s="357"/>
      <c r="Q15" s="357"/>
      <c r="R15" s="357"/>
      <c r="S15" s="357"/>
      <c r="T15" s="357"/>
      <c r="U15" s="357"/>
      <c r="V15" s="357"/>
      <c r="W15" s="357"/>
      <c r="X15" s="357"/>
      <c r="Y15" s="357"/>
      <c r="Z15" s="357"/>
      <c r="AA15" s="357"/>
      <c r="AB15" s="357"/>
      <c r="AC15" s="357"/>
      <c r="AD15" s="357"/>
      <c r="AE15" s="357"/>
      <c r="AF15" s="357"/>
      <c r="AG15" s="357"/>
      <c r="AH15" s="357"/>
      <c r="AI15" s="357"/>
      <c r="AJ15" s="357"/>
      <c r="AK15" s="357"/>
      <c r="AL15" s="357"/>
      <c r="AM15" s="357"/>
      <c r="AN15" s="357"/>
      <c r="AO15" s="357"/>
      <c r="AP15" s="357"/>
      <c r="AQ15" s="357"/>
      <c r="AR15" s="357"/>
      <c r="AS15" s="357"/>
      <c r="AT15" s="357"/>
      <c r="AU15" s="357"/>
      <c r="AV15" s="357"/>
      <c r="AW15" s="357"/>
      <c r="AX15" s="357"/>
      <c r="AY15" s="357"/>
      <c r="AZ15" s="357"/>
      <c r="BA15" s="357"/>
      <c r="BB15" s="357"/>
      <c r="BC15" s="357"/>
      <c r="BD15" s="357"/>
      <c r="BE15" s="357"/>
      <c r="BF15" s="357"/>
      <c r="BG15" s="357"/>
      <c r="BH15" s="357"/>
      <c r="BI15" s="357"/>
      <c r="BJ15" s="357"/>
      <c r="BK15" s="357"/>
      <c r="BL15" s="357"/>
      <c r="BM15" s="357"/>
      <c r="BN15" s="357"/>
      <c r="BO15" s="357"/>
      <c r="BP15" s="357"/>
      <c r="BQ15" s="357"/>
      <c r="BR15" s="357"/>
      <c r="BS15" s="357"/>
      <c r="BT15" s="357"/>
      <c r="BU15" s="357"/>
      <c r="BV15" s="357"/>
      <c r="BW15" s="357"/>
      <c r="BX15" s="357"/>
      <c r="BY15" s="357"/>
      <c r="BZ15" s="357"/>
      <c r="CA15" s="357"/>
      <c r="CB15" s="357"/>
      <c r="CC15" s="357"/>
      <c r="CD15" s="357"/>
      <c r="CE15" s="357"/>
      <c r="CF15" s="357"/>
      <c r="CG15" s="357"/>
      <c r="CH15" s="357"/>
      <c r="CI15" s="357"/>
      <c r="CJ15" s="357"/>
      <c r="CK15" s="357"/>
      <c r="CL15" s="357"/>
      <c r="CM15" s="357"/>
      <c r="CN15" s="357"/>
      <c r="CO15" s="357"/>
      <c r="CP15" s="357"/>
      <c r="CQ15" s="357"/>
      <c r="CR15" s="357"/>
      <c r="CS15" s="357"/>
      <c r="CT15" s="357"/>
      <c r="CU15" s="357"/>
      <c r="CV15" s="357"/>
      <c r="CW15" s="357"/>
      <c r="CX15" s="357"/>
      <c r="CY15" s="357"/>
      <c r="CZ15" s="357"/>
      <c r="DA15" s="357"/>
      <c r="DB15" s="357"/>
      <c r="DC15" s="357"/>
      <c r="DD15" s="357"/>
      <c r="DE15" s="357"/>
      <c r="DF15" s="357"/>
      <c r="DG15" s="357"/>
      <c r="DH15" s="357"/>
      <c r="DI15" s="357"/>
      <c r="DJ15" s="357"/>
      <c r="DK15" s="357"/>
      <c r="DL15" s="357"/>
      <c r="DM15" s="357"/>
      <c r="DN15" s="357"/>
      <c r="DO15" s="357"/>
      <c r="DP15" s="357"/>
      <c r="DQ15" s="357"/>
      <c r="DR15" s="357"/>
      <c r="DS15" s="357"/>
      <c r="DT15" s="357"/>
      <c r="DU15" s="357"/>
      <c r="DV15" s="357"/>
      <c r="DW15" s="357"/>
      <c r="DX15" s="357"/>
      <c r="DY15" s="357"/>
      <c r="DZ15" s="357"/>
      <c r="EA15" s="357"/>
      <c r="EB15" s="357"/>
      <c r="EC15" s="357"/>
      <c r="ED15" s="357"/>
      <c r="EE15" s="357"/>
      <c r="EF15" s="357"/>
      <c r="EG15" s="357"/>
      <c r="EH15" s="357"/>
      <c r="EI15" s="357"/>
      <c r="EJ15" s="357"/>
      <c r="EK15" s="357"/>
      <c r="EL15" s="357"/>
      <c r="EM15" s="357"/>
      <c r="EN15" s="357"/>
      <c r="EO15" s="357"/>
      <c r="EP15" s="357"/>
      <c r="EQ15" s="357"/>
      <c r="ER15" s="357"/>
      <c r="ES15" s="357"/>
      <c r="ET15" s="357"/>
      <c r="EU15" s="357"/>
      <c r="EV15" s="357"/>
      <c r="EW15" s="357"/>
      <c r="EX15" s="357"/>
      <c r="EY15" s="357"/>
      <c r="EZ15" s="357"/>
      <c r="FA15" s="357"/>
      <c r="FB15" s="357"/>
      <c r="FC15" s="357"/>
      <c r="FD15" s="357"/>
      <c r="FE15" s="357"/>
      <c r="FF15" s="357"/>
      <c r="FG15" s="357"/>
      <c r="FH15" s="357"/>
      <c r="FI15" s="357"/>
      <c r="FJ15" s="357"/>
      <c r="FK15" s="357"/>
      <c r="FL15" s="357"/>
      <c r="FM15" s="357"/>
      <c r="FN15" s="357"/>
      <c r="FO15" s="357"/>
      <c r="FP15" s="357"/>
      <c r="FQ15" s="357"/>
      <c r="FR15" s="357"/>
      <c r="FS15" s="357"/>
      <c r="FT15" s="357"/>
      <c r="FU15" s="357"/>
      <c r="FV15" s="357"/>
      <c r="FW15" s="357"/>
      <c r="FX15" s="357"/>
      <c r="FY15" s="357"/>
      <c r="FZ15" s="357"/>
      <c r="GA15" s="357"/>
      <c r="GB15" s="357"/>
      <c r="GC15" s="357"/>
      <c r="GD15" s="357"/>
      <c r="GE15" s="357"/>
      <c r="GF15" s="357"/>
      <c r="GG15" s="357"/>
      <c r="GH15" s="357"/>
      <c r="GI15" s="357"/>
      <c r="GJ15" s="357"/>
      <c r="GK15" s="357"/>
      <c r="GL15" s="357"/>
      <c r="GM15" s="357"/>
      <c r="GN15" s="357"/>
      <c r="GO15" s="357"/>
      <c r="GP15" s="357"/>
      <c r="GQ15" s="357"/>
      <c r="GR15" s="357"/>
      <c r="GS15" s="357"/>
      <c r="GT15" s="357"/>
      <c r="GU15" s="357"/>
      <c r="GV15" s="357"/>
      <c r="GW15" s="357"/>
      <c r="GX15" s="357"/>
      <c r="GY15" s="357"/>
      <c r="GZ15" s="357"/>
      <c r="HA15" s="357"/>
      <c r="HB15" s="357"/>
      <c r="HC15" s="357"/>
      <c r="HD15" s="357"/>
      <c r="HE15" s="357"/>
      <c r="HF15" s="357"/>
      <c r="HG15" s="357"/>
      <c r="HH15" s="357"/>
      <c r="HI15" s="357"/>
      <c r="HJ15" s="357"/>
      <c r="HK15" s="357"/>
      <c r="HL15" s="357"/>
      <c r="HM15" s="357"/>
      <c r="HN15" s="357"/>
      <c r="HO15" s="357"/>
      <c r="HP15" s="357"/>
      <c r="HQ15" s="357"/>
      <c r="HR15" s="357"/>
      <c r="HS15" s="357"/>
      <c r="HT15" s="357"/>
      <c r="HU15" s="357"/>
      <c r="HV15" s="357"/>
      <c r="HW15" s="357"/>
      <c r="HX15" s="357"/>
      <c r="HY15" s="357"/>
      <c r="HZ15" s="357"/>
      <c r="IA15" s="357"/>
      <c r="IB15" s="357"/>
      <c r="IC15" s="357"/>
      <c r="ID15" s="357"/>
      <c r="IE15" s="357"/>
      <c r="IF15" s="357"/>
      <c r="IG15" s="357"/>
      <c r="IH15" s="357"/>
      <c r="II15" s="357"/>
      <c r="IJ15" s="357"/>
      <c r="IK15" s="357"/>
      <c r="IL15" s="357"/>
      <c r="IM15" s="357"/>
      <c r="IN15" s="357"/>
      <c r="IO15" s="357"/>
      <c r="IP15" s="357"/>
      <c r="IQ15" s="357"/>
      <c r="IR15" s="357"/>
      <c r="IS15" s="357"/>
      <c r="IT15" s="357"/>
      <c r="IU15" s="357"/>
      <c r="IV15" s="357"/>
    </row>
    <row r="16" spans="1:256" s="355" customFormat="1" ht="24.75" customHeight="1">
      <c r="A16" s="367" t="s">
        <v>72</v>
      </c>
      <c r="B16" s="366"/>
      <c r="C16" s="366"/>
      <c r="D16" s="357"/>
      <c r="E16" s="357"/>
      <c r="F16" s="357"/>
      <c r="G16" s="357"/>
      <c r="H16" s="357"/>
      <c r="I16" s="357"/>
      <c r="J16" s="357"/>
      <c r="K16" s="357"/>
      <c r="L16" s="357"/>
      <c r="M16" s="357"/>
      <c r="N16" s="357"/>
      <c r="O16" s="357"/>
      <c r="P16" s="357"/>
      <c r="Q16" s="357"/>
      <c r="R16" s="357"/>
      <c r="S16" s="357"/>
      <c r="T16" s="357"/>
      <c r="U16" s="357"/>
      <c r="V16" s="357"/>
      <c r="W16" s="357"/>
      <c r="X16" s="357"/>
      <c r="Y16" s="357"/>
      <c r="Z16" s="357"/>
      <c r="AA16" s="357"/>
      <c r="AB16" s="357"/>
      <c r="AC16" s="357"/>
      <c r="AD16" s="357"/>
      <c r="AE16" s="357"/>
      <c r="AF16" s="357"/>
      <c r="AG16" s="357"/>
      <c r="AH16" s="357"/>
      <c r="AI16" s="357"/>
      <c r="AJ16" s="357"/>
      <c r="AK16" s="357"/>
      <c r="AL16" s="357"/>
      <c r="AM16" s="357"/>
      <c r="AN16" s="357"/>
      <c r="AO16" s="357"/>
      <c r="AP16" s="357"/>
      <c r="AQ16" s="357"/>
      <c r="AR16" s="357"/>
      <c r="AS16" s="357"/>
      <c r="AT16" s="357"/>
      <c r="AU16" s="357"/>
      <c r="AV16" s="357"/>
      <c r="AW16" s="357"/>
      <c r="AX16" s="357"/>
      <c r="AY16" s="357"/>
      <c r="AZ16" s="357"/>
      <c r="BA16" s="357"/>
      <c r="BB16" s="357"/>
      <c r="BC16" s="357"/>
      <c r="BD16" s="357"/>
      <c r="BE16" s="357"/>
      <c r="BF16" s="357"/>
      <c r="BG16" s="357"/>
      <c r="BH16" s="357"/>
      <c r="BI16" s="357"/>
      <c r="BJ16" s="357"/>
      <c r="BK16" s="357"/>
      <c r="BL16" s="357"/>
      <c r="BM16" s="357"/>
      <c r="BN16" s="357"/>
      <c r="BO16" s="357"/>
      <c r="BP16" s="357"/>
      <c r="BQ16" s="357"/>
      <c r="BR16" s="357"/>
      <c r="BS16" s="357"/>
      <c r="BT16" s="357"/>
      <c r="BU16" s="357"/>
      <c r="BV16" s="357"/>
      <c r="BW16" s="357"/>
      <c r="BX16" s="357"/>
      <c r="BY16" s="357"/>
      <c r="BZ16" s="357"/>
      <c r="CA16" s="357"/>
      <c r="CB16" s="357"/>
      <c r="CC16" s="357"/>
      <c r="CD16" s="357"/>
      <c r="CE16" s="357"/>
      <c r="CF16" s="357"/>
      <c r="CG16" s="357"/>
      <c r="CH16" s="357"/>
      <c r="CI16" s="357"/>
      <c r="CJ16" s="357"/>
      <c r="CK16" s="357"/>
      <c r="CL16" s="357"/>
      <c r="CM16" s="357"/>
      <c r="CN16" s="357"/>
      <c r="CO16" s="357"/>
      <c r="CP16" s="357"/>
      <c r="CQ16" s="357"/>
      <c r="CR16" s="357"/>
      <c r="CS16" s="357"/>
      <c r="CT16" s="357"/>
      <c r="CU16" s="357"/>
      <c r="CV16" s="357"/>
      <c r="CW16" s="357"/>
      <c r="CX16" s="357"/>
      <c r="CY16" s="357"/>
      <c r="CZ16" s="357"/>
      <c r="DA16" s="357"/>
      <c r="DB16" s="357"/>
      <c r="DC16" s="357"/>
      <c r="DD16" s="357"/>
      <c r="DE16" s="357"/>
      <c r="DF16" s="357"/>
      <c r="DG16" s="357"/>
      <c r="DH16" s="357"/>
      <c r="DI16" s="357"/>
      <c r="DJ16" s="357"/>
      <c r="DK16" s="357"/>
      <c r="DL16" s="357"/>
      <c r="DM16" s="357"/>
      <c r="DN16" s="357"/>
      <c r="DO16" s="357"/>
      <c r="DP16" s="357"/>
      <c r="DQ16" s="357"/>
      <c r="DR16" s="357"/>
      <c r="DS16" s="357"/>
      <c r="DT16" s="357"/>
      <c r="DU16" s="357"/>
      <c r="DV16" s="357"/>
      <c r="DW16" s="357"/>
      <c r="DX16" s="357"/>
      <c r="DY16" s="357"/>
      <c r="DZ16" s="357"/>
      <c r="EA16" s="357"/>
      <c r="EB16" s="357"/>
      <c r="EC16" s="357"/>
      <c r="ED16" s="357"/>
      <c r="EE16" s="357"/>
      <c r="EF16" s="357"/>
      <c r="EG16" s="357"/>
      <c r="EH16" s="357"/>
      <c r="EI16" s="357"/>
      <c r="EJ16" s="357"/>
      <c r="EK16" s="357"/>
      <c r="EL16" s="357"/>
      <c r="EM16" s="357"/>
      <c r="EN16" s="357"/>
      <c r="EO16" s="357"/>
      <c r="EP16" s="357"/>
      <c r="EQ16" s="357"/>
      <c r="ER16" s="357"/>
      <c r="ES16" s="357"/>
      <c r="ET16" s="357"/>
      <c r="EU16" s="357"/>
      <c r="EV16" s="357"/>
      <c r="EW16" s="357"/>
      <c r="EX16" s="357"/>
      <c r="EY16" s="357"/>
      <c r="EZ16" s="357"/>
      <c r="FA16" s="357"/>
      <c r="FB16" s="357"/>
      <c r="FC16" s="357"/>
      <c r="FD16" s="357"/>
      <c r="FE16" s="357"/>
      <c r="FF16" s="357"/>
      <c r="FG16" s="357"/>
      <c r="FH16" s="357"/>
      <c r="FI16" s="357"/>
      <c r="FJ16" s="357"/>
      <c r="FK16" s="357"/>
      <c r="FL16" s="357"/>
      <c r="FM16" s="357"/>
      <c r="FN16" s="357"/>
      <c r="FO16" s="357"/>
      <c r="FP16" s="357"/>
      <c r="FQ16" s="357"/>
      <c r="FR16" s="357"/>
      <c r="FS16" s="357"/>
      <c r="FT16" s="357"/>
      <c r="FU16" s="357"/>
      <c r="FV16" s="357"/>
      <c r="FW16" s="357"/>
      <c r="FX16" s="357"/>
      <c r="FY16" s="357"/>
      <c r="FZ16" s="357"/>
      <c r="GA16" s="357"/>
      <c r="GB16" s="357"/>
      <c r="GC16" s="357"/>
      <c r="GD16" s="357"/>
      <c r="GE16" s="357"/>
      <c r="GF16" s="357"/>
      <c r="GG16" s="357"/>
      <c r="GH16" s="357"/>
      <c r="GI16" s="357"/>
      <c r="GJ16" s="357"/>
      <c r="GK16" s="357"/>
      <c r="GL16" s="357"/>
      <c r="GM16" s="357"/>
      <c r="GN16" s="357"/>
      <c r="GO16" s="357"/>
      <c r="GP16" s="357"/>
      <c r="GQ16" s="357"/>
      <c r="GR16" s="357"/>
      <c r="GS16" s="357"/>
      <c r="GT16" s="357"/>
      <c r="GU16" s="357"/>
      <c r="GV16" s="357"/>
      <c r="GW16" s="357"/>
      <c r="GX16" s="357"/>
      <c r="GY16" s="357"/>
      <c r="GZ16" s="357"/>
      <c r="HA16" s="357"/>
      <c r="HB16" s="357"/>
      <c r="HC16" s="357"/>
      <c r="HD16" s="357"/>
      <c r="HE16" s="357"/>
      <c r="HF16" s="357"/>
      <c r="HG16" s="357"/>
      <c r="HH16" s="357"/>
      <c r="HI16" s="357"/>
      <c r="HJ16" s="357"/>
      <c r="HK16" s="357"/>
      <c r="HL16" s="357"/>
      <c r="HM16" s="357"/>
      <c r="HN16" s="357"/>
      <c r="HO16" s="357"/>
      <c r="HP16" s="357"/>
      <c r="HQ16" s="357"/>
      <c r="HR16" s="357"/>
      <c r="HS16" s="357"/>
      <c r="HT16" s="357"/>
      <c r="HU16" s="357"/>
      <c r="HV16" s="357"/>
      <c r="HW16" s="357"/>
      <c r="HX16" s="357"/>
      <c r="HY16" s="357"/>
      <c r="HZ16" s="357"/>
      <c r="IA16" s="357"/>
      <c r="IB16" s="357"/>
      <c r="IC16" s="357"/>
      <c r="ID16" s="357"/>
      <c r="IE16" s="357"/>
      <c r="IF16" s="357"/>
      <c r="IG16" s="357"/>
      <c r="IH16" s="357"/>
      <c r="II16" s="357"/>
      <c r="IJ16" s="357"/>
      <c r="IK16" s="357"/>
      <c r="IL16" s="357"/>
      <c r="IM16" s="357"/>
      <c r="IN16" s="357"/>
      <c r="IO16" s="357"/>
      <c r="IP16" s="357"/>
      <c r="IQ16" s="357"/>
      <c r="IR16" s="357"/>
      <c r="IS16" s="357"/>
      <c r="IT16" s="357"/>
      <c r="IU16" s="357"/>
      <c r="IV16" s="357"/>
    </row>
    <row r="17" spans="1:256" s="355" customFormat="1" ht="24.75" customHeight="1">
      <c r="A17" s="367" t="s">
        <v>1170</v>
      </c>
      <c r="B17" s="366"/>
      <c r="C17" s="366"/>
      <c r="D17" s="357"/>
      <c r="E17" s="357"/>
      <c r="F17" s="357"/>
      <c r="G17" s="357"/>
      <c r="H17" s="357"/>
      <c r="I17" s="357"/>
      <c r="J17" s="357"/>
      <c r="K17" s="357"/>
      <c r="L17" s="357"/>
      <c r="M17" s="357"/>
      <c r="N17" s="357"/>
      <c r="O17" s="357"/>
      <c r="P17" s="357"/>
      <c r="Q17" s="357"/>
      <c r="R17" s="357"/>
      <c r="S17" s="357"/>
      <c r="T17" s="357"/>
      <c r="U17" s="357"/>
      <c r="V17" s="357"/>
      <c r="W17" s="357"/>
      <c r="X17" s="357"/>
      <c r="Y17" s="357"/>
      <c r="Z17" s="357"/>
      <c r="AA17" s="357"/>
      <c r="AB17" s="357"/>
      <c r="AC17" s="357"/>
      <c r="AD17" s="357"/>
      <c r="AE17" s="357"/>
      <c r="AF17" s="357"/>
      <c r="AG17" s="357"/>
      <c r="AH17" s="357"/>
      <c r="AI17" s="357"/>
      <c r="AJ17" s="357"/>
      <c r="AK17" s="357"/>
      <c r="AL17" s="357"/>
      <c r="AM17" s="357"/>
      <c r="AN17" s="357"/>
      <c r="AO17" s="357"/>
      <c r="AP17" s="357"/>
      <c r="AQ17" s="357"/>
      <c r="AR17" s="357"/>
      <c r="AS17" s="357"/>
      <c r="AT17" s="357"/>
      <c r="AU17" s="357"/>
      <c r="AV17" s="357"/>
      <c r="AW17" s="357"/>
      <c r="AX17" s="357"/>
      <c r="AY17" s="357"/>
      <c r="AZ17" s="357"/>
      <c r="BA17" s="357"/>
      <c r="BB17" s="357"/>
      <c r="BC17" s="357"/>
      <c r="BD17" s="357"/>
      <c r="BE17" s="357"/>
      <c r="BF17" s="357"/>
      <c r="BG17" s="357"/>
      <c r="BH17" s="357"/>
      <c r="BI17" s="357"/>
      <c r="BJ17" s="357"/>
      <c r="BK17" s="357"/>
      <c r="BL17" s="357"/>
      <c r="BM17" s="357"/>
      <c r="BN17" s="357"/>
      <c r="BO17" s="357"/>
      <c r="BP17" s="357"/>
      <c r="BQ17" s="357"/>
      <c r="BR17" s="357"/>
      <c r="BS17" s="357"/>
      <c r="BT17" s="357"/>
      <c r="BU17" s="357"/>
      <c r="BV17" s="357"/>
      <c r="BW17" s="357"/>
      <c r="BX17" s="357"/>
      <c r="BY17" s="357"/>
      <c r="BZ17" s="357"/>
      <c r="CA17" s="357"/>
      <c r="CB17" s="357"/>
      <c r="CC17" s="357"/>
      <c r="CD17" s="357"/>
      <c r="CE17" s="357"/>
      <c r="CF17" s="357"/>
      <c r="CG17" s="357"/>
      <c r="CH17" s="357"/>
      <c r="CI17" s="357"/>
      <c r="CJ17" s="357"/>
      <c r="CK17" s="357"/>
      <c r="CL17" s="357"/>
      <c r="CM17" s="357"/>
      <c r="CN17" s="357"/>
      <c r="CO17" s="357"/>
      <c r="CP17" s="357"/>
      <c r="CQ17" s="357"/>
      <c r="CR17" s="357"/>
      <c r="CS17" s="357"/>
      <c r="CT17" s="357"/>
      <c r="CU17" s="357"/>
      <c r="CV17" s="357"/>
      <c r="CW17" s="357"/>
      <c r="CX17" s="357"/>
      <c r="CY17" s="357"/>
      <c r="CZ17" s="357"/>
      <c r="DA17" s="357"/>
      <c r="DB17" s="357"/>
      <c r="DC17" s="357"/>
      <c r="DD17" s="357"/>
      <c r="DE17" s="357"/>
      <c r="DF17" s="357"/>
      <c r="DG17" s="357"/>
      <c r="DH17" s="357"/>
      <c r="DI17" s="357"/>
      <c r="DJ17" s="357"/>
      <c r="DK17" s="357"/>
      <c r="DL17" s="357"/>
      <c r="DM17" s="357"/>
      <c r="DN17" s="357"/>
      <c r="DO17" s="357"/>
      <c r="DP17" s="357"/>
      <c r="DQ17" s="357"/>
      <c r="DR17" s="357"/>
      <c r="DS17" s="357"/>
      <c r="DT17" s="357"/>
      <c r="DU17" s="357"/>
      <c r="DV17" s="357"/>
      <c r="DW17" s="357"/>
      <c r="DX17" s="357"/>
      <c r="DY17" s="357"/>
      <c r="DZ17" s="357"/>
      <c r="EA17" s="357"/>
      <c r="EB17" s="357"/>
      <c r="EC17" s="357"/>
      <c r="ED17" s="357"/>
      <c r="EE17" s="357"/>
      <c r="EF17" s="357"/>
      <c r="EG17" s="357"/>
      <c r="EH17" s="357"/>
      <c r="EI17" s="357"/>
      <c r="EJ17" s="357"/>
      <c r="EK17" s="357"/>
      <c r="EL17" s="357"/>
      <c r="EM17" s="357"/>
      <c r="EN17" s="357"/>
      <c r="EO17" s="357"/>
      <c r="EP17" s="357"/>
      <c r="EQ17" s="357"/>
      <c r="ER17" s="357"/>
      <c r="ES17" s="357"/>
      <c r="ET17" s="357"/>
      <c r="EU17" s="357"/>
      <c r="EV17" s="357"/>
      <c r="EW17" s="357"/>
      <c r="EX17" s="357"/>
      <c r="EY17" s="357"/>
      <c r="EZ17" s="357"/>
      <c r="FA17" s="357"/>
      <c r="FB17" s="357"/>
      <c r="FC17" s="357"/>
      <c r="FD17" s="357"/>
      <c r="FE17" s="357"/>
      <c r="FF17" s="357"/>
      <c r="FG17" s="357"/>
      <c r="FH17" s="357"/>
      <c r="FI17" s="357"/>
      <c r="FJ17" s="357"/>
      <c r="FK17" s="357"/>
      <c r="FL17" s="357"/>
      <c r="FM17" s="357"/>
      <c r="FN17" s="357"/>
      <c r="FO17" s="357"/>
      <c r="FP17" s="357"/>
      <c r="FQ17" s="357"/>
      <c r="FR17" s="357"/>
      <c r="FS17" s="357"/>
      <c r="FT17" s="357"/>
      <c r="FU17" s="357"/>
      <c r="FV17" s="357"/>
      <c r="FW17" s="357"/>
      <c r="FX17" s="357"/>
      <c r="FY17" s="357"/>
      <c r="FZ17" s="357"/>
      <c r="GA17" s="357"/>
      <c r="GB17" s="357"/>
      <c r="GC17" s="357"/>
      <c r="GD17" s="357"/>
      <c r="GE17" s="357"/>
      <c r="GF17" s="357"/>
      <c r="GG17" s="357"/>
      <c r="GH17" s="357"/>
      <c r="GI17" s="357"/>
      <c r="GJ17" s="357"/>
      <c r="GK17" s="357"/>
      <c r="GL17" s="357"/>
      <c r="GM17" s="357"/>
      <c r="GN17" s="357"/>
      <c r="GO17" s="357"/>
      <c r="GP17" s="357"/>
      <c r="GQ17" s="357"/>
      <c r="GR17" s="357"/>
      <c r="GS17" s="357"/>
      <c r="GT17" s="357"/>
      <c r="GU17" s="357"/>
      <c r="GV17" s="357"/>
      <c r="GW17" s="357"/>
      <c r="GX17" s="357"/>
      <c r="GY17" s="357"/>
      <c r="GZ17" s="357"/>
      <c r="HA17" s="357"/>
      <c r="HB17" s="357"/>
      <c r="HC17" s="357"/>
      <c r="HD17" s="357"/>
      <c r="HE17" s="357"/>
      <c r="HF17" s="357"/>
      <c r="HG17" s="357"/>
      <c r="HH17" s="357"/>
      <c r="HI17" s="357"/>
      <c r="HJ17" s="357"/>
      <c r="HK17" s="357"/>
      <c r="HL17" s="357"/>
      <c r="HM17" s="357"/>
      <c r="HN17" s="357"/>
      <c r="HO17" s="357"/>
      <c r="HP17" s="357"/>
      <c r="HQ17" s="357"/>
      <c r="HR17" s="357"/>
      <c r="HS17" s="357"/>
      <c r="HT17" s="357"/>
      <c r="HU17" s="357"/>
      <c r="HV17" s="357"/>
      <c r="HW17" s="357"/>
      <c r="HX17" s="357"/>
      <c r="HY17" s="357"/>
      <c r="HZ17" s="357"/>
      <c r="IA17" s="357"/>
      <c r="IB17" s="357"/>
      <c r="IC17" s="357"/>
      <c r="ID17" s="357"/>
      <c r="IE17" s="357"/>
      <c r="IF17" s="357"/>
      <c r="IG17" s="357"/>
      <c r="IH17" s="357"/>
      <c r="II17" s="357"/>
      <c r="IJ17" s="357"/>
      <c r="IK17" s="357"/>
      <c r="IL17" s="357"/>
      <c r="IM17" s="357"/>
      <c r="IN17" s="357"/>
      <c r="IO17" s="357"/>
      <c r="IP17" s="357"/>
      <c r="IQ17" s="357"/>
      <c r="IR17" s="357"/>
      <c r="IS17" s="357"/>
      <c r="IT17" s="357"/>
      <c r="IU17" s="357"/>
      <c r="IV17" s="357"/>
    </row>
    <row r="18" spans="1:256" s="355" customFormat="1" ht="24.75" customHeight="1">
      <c r="A18" s="367" t="s">
        <v>1171</v>
      </c>
      <c r="B18" s="366"/>
      <c r="C18" s="366"/>
      <c r="D18" s="357"/>
      <c r="E18" s="357"/>
      <c r="F18" s="357"/>
      <c r="G18" s="357"/>
      <c r="H18" s="357"/>
      <c r="I18" s="357"/>
      <c r="J18" s="357"/>
      <c r="K18" s="357"/>
      <c r="L18" s="357"/>
      <c r="M18" s="357"/>
      <c r="N18" s="357"/>
      <c r="O18" s="357"/>
      <c r="P18" s="357"/>
      <c r="Q18" s="357"/>
      <c r="R18" s="357"/>
      <c r="S18" s="357"/>
      <c r="T18" s="357"/>
      <c r="U18" s="357"/>
      <c r="V18" s="357"/>
      <c r="W18" s="357"/>
      <c r="X18" s="357"/>
      <c r="Y18" s="357"/>
      <c r="Z18" s="357"/>
      <c r="AA18" s="357"/>
      <c r="AB18" s="357"/>
      <c r="AC18" s="357"/>
      <c r="AD18" s="357"/>
      <c r="AE18" s="357"/>
      <c r="AF18" s="357"/>
      <c r="AG18" s="357"/>
      <c r="AH18" s="357"/>
      <c r="AI18" s="357"/>
      <c r="AJ18" s="357"/>
      <c r="AK18" s="357"/>
      <c r="AL18" s="357"/>
      <c r="AM18" s="357"/>
      <c r="AN18" s="357"/>
      <c r="AO18" s="357"/>
      <c r="AP18" s="357"/>
      <c r="AQ18" s="357"/>
      <c r="AR18" s="357"/>
      <c r="AS18" s="357"/>
      <c r="AT18" s="357"/>
      <c r="AU18" s="357"/>
      <c r="AV18" s="357"/>
      <c r="AW18" s="357"/>
      <c r="AX18" s="357"/>
      <c r="AY18" s="357"/>
      <c r="AZ18" s="357"/>
      <c r="BA18" s="357"/>
      <c r="BB18" s="357"/>
      <c r="BC18" s="357"/>
      <c r="BD18" s="357"/>
      <c r="BE18" s="357"/>
      <c r="BF18" s="357"/>
      <c r="BG18" s="357"/>
      <c r="BH18" s="357"/>
      <c r="BI18" s="357"/>
      <c r="BJ18" s="357"/>
      <c r="BK18" s="357"/>
      <c r="BL18" s="357"/>
      <c r="BM18" s="357"/>
      <c r="BN18" s="357"/>
      <c r="BO18" s="357"/>
      <c r="BP18" s="357"/>
      <c r="BQ18" s="357"/>
      <c r="BR18" s="357"/>
      <c r="BS18" s="357"/>
      <c r="BT18" s="357"/>
      <c r="BU18" s="357"/>
      <c r="BV18" s="357"/>
      <c r="BW18" s="357"/>
      <c r="BX18" s="357"/>
      <c r="BY18" s="357"/>
      <c r="BZ18" s="357"/>
      <c r="CA18" s="357"/>
      <c r="CB18" s="357"/>
      <c r="CC18" s="357"/>
      <c r="CD18" s="357"/>
      <c r="CE18" s="357"/>
      <c r="CF18" s="357"/>
      <c r="CG18" s="357"/>
      <c r="CH18" s="357"/>
      <c r="CI18" s="357"/>
      <c r="CJ18" s="357"/>
      <c r="CK18" s="357"/>
      <c r="CL18" s="357"/>
      <c r="CM18" s="357"/>
      <c r="CN18" s="357"/>
      <c r="CO18" s="357"/>
      <c r="CP18" s="357"/>
      <c r="CQ18" s="357"/>
      <c r="CR18" s="357"/>
      <c r="CS18" s="357"/>
      <c r="CT18" s="357"/>
      <c r="CU18" s="357"/>
      <c r="CV18" s="357"/>
      <c r="CW18" s="357"/>
      <c r="CX18" s="357"/>
      <c r="CY18" s="357"/>
      <c r="CZ18" s="357"/>
      <c r="DA18" s="357"/>
      <c r="DB18" s="357"/>
      <c r="DC18" s="357"/>
      <c r="DD18" s="357"/>
      <c r="DE18" s="357"/>
      <c r="DF18" s="357"/>
      <c r="DG18" s="357"/>
      <c r="DH18" s="357"/>
      <c r="DI18" s="357"/>
      <c r="DJ18" s="357"/>
      <c r="DK18" s="357"/>
      <c r="DL18" s="357"/>
      <c r="DM18" s="357"/>
      <c r="DN18" s="357"/>
      <c r="DO18" s="357"/>
      <c r="DP18" s="357"/>
      <c r="DQ18" s="357"/>
      <c r="DR18" s="357"/>
      <c r="DS18" s="357"/>
      <c r="DT18" s="357"/>
      <c r="DU18" s="357"/>
      <c r="DV18" s="357"/>
      <c r="DW18" s="357"/>
      <c r="DX18" s="357"/>
      <c r="DY18" s="357"/>
      <c r="DZ18" s="357"/>
      <c r="EA18" s="357"/>
      <c r="EB18" s="357"/>
      <c r="EC18" s="357"/>
      <c r="ED18" s="357"/>
      <c r="EE18" s="357"/>
      <c r="EF18" s="357"/>
      <c r="EG18" s="357"/>
      <c r="EH18" s="357"/>
      <c r="EI18" s="357"/>
      <c r="EJ18" s="357"/>
      <c r="EK18" s="357"/>
      <c r="EL18" s="357"/>
      <c r="EM18" s="357"/>
      <c r="EN18" s="357"/>
      <c r="EO18" s="357"/>
      <c r="EP18" s="357"/>
      <c r="EQ18" s="357"/>
      <c r="ER18" s="357"/>
      <c r="ES18" s="357"/>
      <c r="ET18" s="357"/>
      <c r="EU18" s="357"/>
      <c r="EV18" s="357"/>
      <c r="EW18" s="357"/>
      <c r="EX18" s="357"/>
      <c r="EY18" s="357"/>
      <c r="EZ18" s="357"/>
      <c r="FA18" s="357"/>
      <c r="FB18" s="357"/>
      <c r="FC18" s="357"/>
      <c r="FD18" s="357"/>
      <c r="FE18" s="357"/>
      <c r="FF18" s="357"/>
      <c r="FG18" s="357"/>
      <c r="FH18" s="357"/>
      <c r="FI18" s="357"/>
      <c r="FJ18" s="357"/>
      <c r="FK18" s="357"/>
      <c r="FL18" s="357"/>
      <c r="FM18" s="357"/>
      <c r="FN18" s="357"/>
      <c r="FO18" s="357"/>
      <c r="FP18" s="357"/>
      <c r="FQ18" s="357"/>
      <c r="FR18" s="357"/>
      <c r="FS18" s="357"/>
      <c r="FT18" s="357"/>
      <c r="FU18" s="357"/>
      <c r="FV18" s="357"/>
      <c r="FW18" s="357"/>
      <c r="FX18" s="357"/>
      <c r="FY18" s="357"/>
      <c r="FZ18" s="357"/>
      <c r="GA18" s="357"/>
      <c r="GB18" s="357"/>
      <c r="GC18" s="357"/>
      <c r="GD18" s="357"/>
      <c r="GE18" s="357"/>
      <c r="GF18" s="357"/>
      <c r="GG18" s="357"/>
      <c r="GH18" s="357"/>
      <c r="GI18" s="357"/>
      <c r="GJ18" s="357"/>
      <c r="GK18" s="357"/>
      <c r="GL18" s="357"/>
      <c r="GM18" s="357"/>
      <c r="GN18" s="357"/>
      <c r="GO18" s="357"/>
      <c r="GP18" s="357"/>
      <c r="GQ18" s="357"/>
      <c r="GR18" s="357"/>
      <c r="GS18" s="357"/>
      <c r="GT18" s="357"/>
      <c r="GU18" s="357"/>
      <c r="GV18" s="357"/>
      <c r="GW18" s="357"/>
      <c r="GX18" s="357"/>
      <c r="GY18" s="357"/>
      <c r="GZ18" s="357"/>
      <c r="HA18" s="357"/>
      <c r="HB18" s="357"/>
      <c r="HC18" s="357"/>
      <c r="HD18" s="357"/>
      <c r="HE18" s="357"/>
      <c r="HF18" s="357"/>
      <c r="HG18" s="357"/>
      <c r="HH18" s="357"/>
      <c r="HI18" s="357"/>
      <c r="HJ18" s="357"/>
      <c r="HK18" s="357"/>
      <c r="HL18" s="357"/>
      <c r="HM18" s="357"/>
      <c r="HN18" s="357"/>
      <c r="HO18" s="357"/>
      <c r="HP18" s="357"/>
      <c r="HQ18" s="357"/>
      <c r="HR18" s="357"/>
      <c r="HS18" s="357"/>
      <c r="HT18" s="357"/>
      <c r="HU18" s="357"/>
      <c r="HV18" s="357"/>
      <c r="HW18" s="357"/>
      <c r="HX18" s="357"/>
      <c r="HY18" s="357"/>
      <c r="HZ18" s="357"/>
      <c r="IA18" s="357"/>
      <c r="IB18" s="357"/>
      <c r="IC18" s="357"/>
      <c r="ID18" s="357"/>
      <c r="IE18" s="357"/>
      <c r="IF18" s="357"/>
      <c r="IG18" s="357"/>
      <c r="IH18" s="357"/>
      <c r="II18" s="357"/>
      <c r="IJ18" s="357"/>
      <c r="IK18" s="357"/>
      <c r="IL18" s="357"/>
      <c r="IM18" s="357"/>
      <c r="IN18" s="357"/>
      <c r="IO18" s="357"/>
      <c r="IP18" s="357"/>
      <c r="IQ18" s="357"/>
      <c r="IR18" s="357"/>
      <c r="IS18" s="357"/>
      <c r="IT18" s="357"/>
      <c r="IU18" s="357"/>
      <c r="IV18" s="357"/>
    </row>
    <row r="19" spans="1:256" s="355" customFormat="1" ht="24.75" customHeight="1">
      <c r="A19" s="367" t="s">
        <v>75</v>
      </c>
      <c r="B19" s="366"/>
      <c r="C19" s="366"/>
      <c r="D19" s="357"/>
      <c r="E19" s="357"/>
      <c r="F19" s="357"/>
      <c r="G19" s="357"/>
      <c r="H19" s="357"/>
      <c r="I19" s="357"/>
      <c r="J19" s="357"/>
      <c r="K19" s="357"/>
      <c r="L19" s="357"/>
      <c r="M19" s="357"/>
      <c r="N19" s="357"/>
      <c r="O19" s="357"/>
      <c r="P19" s="357"/>
      <c r="Q19" s="357"/>
      <c r="R19" s="357"/>
      <c r="S19" s="357"/>
      <c r="T19" s="357"/>
      <c r="U19" s="357"/>
      <c r="V19" s="357"/>
      <c r="W19" s="357"/>
      <c r="X19" s="357"/>
      <c r="Y19" s="357"/>
      <c r="Z19" s="357"/>
      <c r="AA19" s="357"/>
      <c r="AB19" s="357"/>
      <c r="AC19" s="357"/>
      <c r="AD19" s="357"/>
      <c r="AE19" s="357"/>
      <c r="AF19" s="357"/>
      <c r="AG19" s="357"/>
      <c r="AH19" s="357"/>
      <c r="AI19" s="357"/>
      <c r="AJ19" s="357"/>
      <c r="AK19" s="357"/>
      <c r="AL19" s="357"/>
      <c r="AM19" s="357"/>
      <c r="AN19" s="357"/>
      <c r="AO19" s="357"/>
      <c r="AP19" s="357"/>
      <c r="AQ19" s="357"/>
      <c r="AR19" s="357"/>
      <c r="AS19" s="357"/>
      <c r="AT19" s="357"/>
      <c r="AU19" s="357"/>
      <c r="AV19" s="357"/>
      <c r="AW19" s="357"/>
      <c r="AX19" s="357"/>
      <c r="AY19" s="357"/>
      <c r="AZ19" s="357"/>
      <c r="BA19" s="357"/>
      <c r="BB19" s="357"/>
      <c r="BC19" s="357"/>
      <c r="BD19" s="357"/>
      <c r="BE19" s="357"/>
      <c r="BF19" s="357"/>
      <c r="BG19" s="357"/>
      <c r="BH19" s="357"/>
      <c r="BI19" s="357"/>
      <c r="BJ19" s="357"/>
      <c r="BK19" s="357"/>
      <c r="BL19" s="357"/>
      <c r="BM19" s="357"/>
      <c r="BN19" s="357"/>
      <c r="BO19" s="357"/>
      <c r="BP19" s="357"/>
      <c r="BQ19" s="357"/>
      <c r="BR19" s="357"/>
      <c r="BS19" s="357"/>
      <c r="BT19" s="357"/>
      <c r="BU19" s="357"/>
      <c r="BV19" s="357"/>
      <c r="BW19" s="357"/>
      <c r="BX19" s="357"/>
      <c r="BY19" s="357"/>
      <c r="BZ19" s="357"/>
      <c r="CA19" s="357"/>
      <c r="CB19" s="357"/>
      <c r="CC19" s="357"/>
      <c r="CD19" s="357"/>
      <c r="CE19" s="357"/>
      <c r="CF19" s="357"/>
      <c r="CG19" s="357"/>
      <c r="CH19" s="357"/>
      <c r="CI19" s="357"/>
      <c r="CJ19" s="357"/>
      <c r="CK19" s="357"/>
      <c r="CL19" s="357"/>
      <c r="CM19" s="357"/>
      <c r="CN19" s="357"/>
      <c r="CO19" s="357"/>
      <c r="CP19" s="357"/>
      <c r="CQ19" s="357"/>
      <c r="CR19" s="357"/>
      <c r="CS19" s="357"/>
      <c r="CT19" s="357"/>
      <c r="CU19" s="357"/>
      <c r="CV19" s="357"/>
      <c r="CW19" s="357"/>
      <c r="CX19" s="357"/>
      <c r="CY19" s="357"/>
      <c r="CZ19" s="357"/>
      <c r="DA19" s="357"/>
      <c r="DB19" s="357"/>
      <c r="DC19" s="357"/>
      <c r="DD19" s="357"/>
      <c r="DE19" s="357"/>
      <c r="DF19" s="357"/>
      <c r="DG19" s="357"/>
      <c r="DH19" s="357"/>
      <c r="DI19" s="357"/>
      <c r="DJ19" s="357"/>
      <c r="DK19" s="357"/>
      <c r="DL19" s="357"/>
      <c r="DM19" s="357"/>
      <c r="DN19" s="357"/>
      <c r="DO19" s="357"/>
      <c r="DP19" s="357"/>
      <c r="DQ19" s="357"/>
      <c r="DR19" s="357"/>
      <c r="DS19" s="357"/>
      <c r="DT19" s="357"/>
      <c r="DU19" s="357"/>
      <c r="DV19" s="357"/>
      <c r="DW19" s="357"/>
      <c r="DX19" s="357"/>
      <c r="DY19" s="357"/>
      <c r="DZ19" s="357"/>
      <c r="EA19" s="357"/>
      <c r="EB19" s="357"/>
      <c r="EC19" s="357"/>
      <c r="ED19" s="357"/>
      <c r="EE19" s="357"/>
      <c r="EF19" s="357"/>
      <c r="EG19" s="357"/>
      <c r="EH19" s="357"/>
      <c r="EI19" s="357"/>
      <c r="EJ19" s="357"/>
      <c r="EK19" s="357"/>
      <c r="EL19" s="357"/>
      <c r="EM19" s="357"/>
      <c r="EN19" s="357"/>
      <c r="EO19" s="357"/>
      <c r="EP19" s="357"/>
      <c r="EQ19" s="357"/>
      <c r="ER19" s="357"/>
      <c r="ES19" s="357"/>
      <c r="ET19" s="357"/>
      <c r="EU19" s="357"/>
      <c r="EV19" s="357"/>
      <c r="EW19" s="357"/>
      <c r="EX19" s="357"/>
      <c r="EY19" s="357"/>
      <c r="EZ19" s="357"/>
      <c r="FA19" s="357"/>
      <c r="FB19" s="357"/>
      <c r="FC19" s="357"/>
      <c r="FD19" s="357"/>
      <c r="FE19" s="357"/>
      <c r="FF19" s="357"/>
      <c r="FG19" s="357"/>
      <c r="FH19" s="357"/>
      <c r="FI19" s="357"/>
      <c r="FJ19" s="357"/>
      <c r="FK19" s="357"/>
      <c r="FL19" s="357"/>
      <c r="FM19" s="357"/>
      <c r="FN19" s="357"/>
      <c r="FO19" s="357"/>
      <c r="FP19" s="357"/>
      <c r="FQ19" s="357"/>
      <c r="FR19" s="357"/>
      <c r="FS19" s="357"/>
      <c r="FT19" s="357"/>
      <c r="FU19" s="357"/>
      <c r="FV19" s="357"/>
      <c r="FW19" s="357"/>
      <c r="FX19" s="357"/>
      <c r="FY19" s="357"/>
      <c r="FZ19" s="357"/>
      <c r="GA19" s="357"/>
      <c r="GB19" s="357"/>
      <c r="GC19" s="357"/>
      <c r="GD19" s="357"/>
      <c r="GE19" s="357"/>
      <c r="GF19" s="357"/>
      <c r="GG19" s="357"/>
      <c r="GH19" s="357"/>
      <c r="GI19" s="357"/>
      <c r="GJ19" s="357"/>
      <c r="GK19" s="357"/>
      <c r="GL19" s="357"/>
      <c r="GM19" s="357"/>
      <c r="GN19" s="357"/>
      <c r="GO19" s="357"/>
      <c r="GP19" s="357"/>
      <c r="GQ19" s="357"/>
      <c r="GR19" s="357"/>
      <c r="GS19" s="357"/>
      <c r="GT19" s="357"/>
      <c r="GU19" s="357"/>
      <c r="GV19" s="357"/>
      <c r="GW19" s="357"/>
      <c r="GX19" s="357"/>
      <c r="GY19" s="357"/>
      <c r="GZ19" s="357"/>
      <c r="HA19" s="357"/>
      <c r="HB19" s="357"/>
      <c r="HC19" s="357"/>
      <c r="HD19" s="357"/>
      <c r="HE19" s="357"/>
      <c r="HF19" s="357"/>
      <c r="HG19" s="357"/>
      <c r="HH19" s="357"/>
      <c r="HI19" s="357"/>
      <c r="HJ19" s="357"/>
      <c r="HK19" s="357"/>
      <c r="HL19" s="357"/>
      <c r="HM19" s="357"/>
      <c r="HN19" s="357"/>
      <c r="HO19" s="357"/>
      <c r="HP19" s="357"/>
      <c r="HQ19" s="357"/>
      <c r="HR19" s="357"/>
      <c r="HS19" s="357"/>
      <c r="HT19" s="357"/>
      <c r="HU19" s="357"/>
      <c r="HV19" s="357"/>
      <c r="HW19" s="357"/>
      <c r="HX19" s="357"/>
      <c r="HY19" s="357"/>
      <c r="HZ19" s="357"/>
      <c r="IA19" s="357"/>
      <c r="IB19" s="357"/>
      <c r="IC19" s="357"/>
      <c r="ID19" s="357"/>
      <c r="IE19" s="357"/>
      <c r="IF19" s="357"/>
      <c r="IG19" s="357"/>
      <c r="IH19" s="357"/>
      <c r="II19" s="357"/>
      <c r="IJ19" s="357"/>
      <c r="IK19" s="357"/>
      <c r="IL19" s="357"/>
      <c r="IM19" s="357"/>
      <c r="IN19" s="357"/>
      <c r="IO19" s="357"/>
      <c r="IP19" s="357"/>
      <c r="IQ19" s="357"/>
      <c r="IR19" s="357"/>
      <c r="IS19" s="357"/>
      <c r="IT19" s="357"/>
      <c r="IU19" s="357"/>
      <c r="IV19" s="357"/>
    </row>
    <row r="20" spans="1:256" s="355" customFormat="1" ht="24.75" customHeight="1">
      <c r="A20" s="367" t="s">
        <v>77</v>
      </c>
      <c r="B20" s="366"/>
      <c r="C20" s="366"/>
      <c r="D20" s="357"/>
      <c r="E20" s="357"/>
      <c r="F20" s="357"/>
      <c r="G20" s="357"/>
      <c r="H20" s="357"/>
      <c r="I20" s="357"/>
      <c r="J20" s="357"/>
      <c r="K20" s="357"/>
      <c r="L20" s="357"/>
      <c r="M20" s="357"/>
      <c r="N20" s="357"/>
      <c r="O20" s="357"/>
      <c r="P20" s="357"/>
      <c r="Q20" s="357"/>
      <c r="R20" s="357"/>
      <c r="S20" s="357"/>
      <c r="T20" s="357"/>
      <c r="U20" s="357"/>
      <c r="V20" s="357"/>
      <c r="W20" s="357"/>
      <c r="X20" s="357"/>
      <c r="Y20" s="357"/>
      <c r="Z20" s="357"/>
      <c r="AA20" s="357"/>
      <c r="AB20" s="357"/>
      <c r="AC20" s="357"/>
      <c r="AD20" s="357"/>
      <c r="AE20" s="357"/>
      <c r="AF20" s="357"/>
      <c r="AG20" s="357"/>
      <c r="AH20" s="357"/>
      <c r="AI20" s="357"/>
      <c r="AJ20" s="357"/>
      <c r="AK20" s="357"/>
      <c r="AL20" s="357"/>
      <c r="AM20" s="357"/>
      <c r="AN20" s="357"/>
      <c r="AO20" s="357"/>
      <c r="AP20" s="357"/>
      <c r="AQ20" s="357"/>
      <c r="AR20" s="357"/>
      <c r="AS20" s="357"/>
      <c r="AT20" s="357"/>
      <c r="AU20" s="357"/>
      <c r="AV20" s="357"/>
      <c r="AW20" s="357"/>
      <c r="AX20" s="357"/>
      <c r="AY20" s="357"/>
      <c r="AZ20" s="357"/>
      <c r="BA20" s="357"/>
      <c r="BB20" s="357"/>
      <c r="BC20" s="357"/>
      <c r="BD20" s="357"/>
      <c r="BE20" s="357"/>
      <c r="BF20" s="357"/>
      <c r="BG20" s="357"/>
      <c r="BH20" s="357"/>
      <c r="BI20" s="357"/>
      <c r="BJ20" s="357"/>
      <c r="BK20" s="357"/>
      <c r="BL20" s="357"/>
      <c r="BM20" s="357"/>
      <c r="BN20" s="357"/>
      <c r="BO20" s="357"/>
      <c r="BP20" s="357"/>
      <c r="BQ20" s="357"/>
      <c r="BR20" s="357"/>
      <c r="BS20" s="357"/>
      <c r="BT20" s="357"/>
      <c r="BU20" s="357"/>
      <c r="BV20" s="357"/>
      <c r="BW20" s="357"/>
      <c r="BX20" s="357"/>
      <c r="BY20" s="357"/>
      <c r="BZ20" s="357"/>
      <c r="CA20" s="357"/>
      <c r="CB20" s="357"/>
      <c r="CC20" s="357"/>
      <c r="CD20" s="357"/>
      <c r="CE20" s="357"/>
      <c r="CF20" s="357"/>
      <c r="CG20" s="357"/>
      <c r="CH20" s="357"/>
      <c r="CI20" s="357"/>
      <c r="CJ20" s="357"/>
      <c r="CK20" s="357"/>
      <c r="CL20" s="357"/>
      <c r="CM20" s="357"/>
      <c r="CN20" s="357"/>
      <c r="CO20" s="357"/>
      <c r="CP20" s="357"/>
      <c r="CQ20" s="357"/>
      <c r="CR20" s="357"/>
      <c r="CS20" s="357"/>
      <c r="CT20" s="357"/>
      <c r="CU20" s="357"/>
      <c r="CV20" s="357"/>
      <c r="CW20" s="357"/>
      <c r="CX20" s="357"/>
      <c r="CY20" s="357"/>
      <c r="CZ20" s="357"/>
      <c r="DA20" s="357"/>
      <c r="DB20" s="357"/>
      <c r="DC20" s="357"/>
      <c r="DD20" s="357"/>
      <c r="DE20" s="357"/>
      <c r="DF20" s="357"/>
      <c r="DG20" s="357"/>
      <c r="DH20" s="357"/>
      <c r="DI20" s="357"/>
      <c r="DJ20" s="357"/>
      <c r="DK20" s="357"/>
      <c r="DL20" s="357"/>
      <c r="DM20" s="357"/>
      <c r="DN20" s="357"/>
      <c r="DO20" s="357"/>
      <c r="DP20" s="357"/>
      <c r="DQ20" s="357"/>
      <c r="DR20" s="357"/>
      <c r="DS20" s="357"/>
      <c r="DT20" s="357"/>
      <c r="DU20" s="357"/>
      <c r="DV20" s="357"/>
      <c r="DW20" s="357"/>
      <c r="DX20" s="357"/>
      <c r="DY20" s="357"/>
      <c r="DZ20" s="357"/>
      <c r="EA20" s="357"/>
      <c r="EB20" s="357"/>
      <c r="EC20" s="357"/>
      <c r="ED20" s="357"/>
      <c r="EE20" s="357"/>
      <c r="EF20" s="357"/>
      <c r="EG20" s="357"/>
      <c r="EH20" s="357"/>
      <c r="EI20" s="357"/>
      <c r="EJ20" s="357"/>
      <c r="EK20" s="357"/>
      <c r="EL20" s="357"/>
      <c r="EM20" s="357"/>
      <c r="EN20" s="357"/>
      <c r="EO20" s="357"/>
      <c r="EP20" s="357"/>
      <c r="EQ20" s="357"/>
      <c r="ER20" s="357"/>
      <c r="ES20" s="357"/>
      <c r="ET20" s="357"/>
      <c r="EU20" s="357"/>
      <c r="EV20" s="357"/>
      <c r="EW20" s="357"/>
      <c r="EX20" s="357"/>
      <c r="EY20" s="357"/>
      <c r="EZ20" s="357"/>
      <c r="FA20" s="357"/>
      <c r="FB20" s="357"/>
      <c r="FC20" s="357"/>
      <c r="FD20" s="357"/>
      <c r="FE20" s="357"/>
      <c r="FF20" s="357"/>
      <c r="FG20" s="357"/>
      <c r="FH20" s="357"/>
      <c r="FI20" s="357"/>
      <c r="FJ20" s="357"/>
      <c r="FK20" s="357"/>
      <c r="FL20" s="357"/>
      <c r="FM20" s="357"/>
      <c r="FN20" s="357"/>
      <c r="FO20" s="357"/>
      <c r="FP20" s="357"/>
      <c r="FQ20" s="357"/>
      <c r="FR20" s="357"/>
      <c r="FS20" s="357"/>
      <c r="FT20" s="357"/>
      <c r="FU20" s="357"/>
      <c r="FV20" s="357"/>
      <c r="FW20" s="357"/>
      <c r="FX20" s="357"/>
      <c r="FY20" s="357"/>
      <c r="FZ20" s="357"/>
      <c r="GA20" s="357"/>
      <c r="GB20" s="357"/>
      <c r="GC20" s="357"/>
      <c r="GD20" s="357"/>
      <c r="GE20" s="357"/>
      <c r="GF20" s="357"/>
      <c r="GG20" s="357"/>
      <c r="GH20" s="357"/>
      <c r="GI20" s="357"/>
      <c r="GJ20" s="357"/>
      <c r="GK20" s="357"/>
      <c r="GL20" s="357"/>
      <c r="GM20" s="357"/>
      <c r="GN20" s="357"/>
      <c r="GO20" s="357"/>
      <c r="GP20" s="357"/>
      <c r="GQ20" s="357"/>
      <c r="GR20" s="357"/>
      <c r="GS20" s="357"/>
      <c r="GT20" s="357"/>
      <c r="GU20" s="357"/>
      <c r="GV20" s="357"/>
      <c r="GW20" s="357"/>
      <c r="GX20" s="357"/>
      <c r="GY20" s="357"/>
      <c r="GZ20" s="357"/>
      <c r="HA20" s="357"/>
      <c r="HB20" s="357"/>
      <c r="HC20" s="357"/>
      <c r="HD20" s="357"/>
      <c r="HE20" s="357"/>
      <c r="HF20" s="357"/>
      <c r="HG20" s="357"/>
      <c r="HH20" s="357"/>
      <c r="HI20" s="357"/>
      <c r="HJ20" s="357"/>
      <c r="HK20" s="357"/>
      <c r="HL20" s="357"/>
      <c r="HM20" s="357"/>
      <c r="HN20" s="357"/>
      <c r="HO20" s="357"/>
      <c r="HP20" s="357"/>
      <c r="HQ20" s="357"/>
      <c r="HR20" s="357"/>
      <c r="HS20" s="357"/>
      <c r="HT20" s="357"/>
      <c r="HU20" s="357"/>
      <c r="HV20" s="357"/>
      <c r="HW20" s="357"/>
      <c r="HX20" s="357"/>
      <c r="HY20" s="357"/>
      <c r="HZ20" s="357"/>
      <c r="IA20" s="357"/>
      <c r="IB20" s="357"/>
      <c r="IC20" s="357"/>
      <c r="ID20" s="357"/>
      <c r="IE20" s="357"/>
      <c r="IF20" s="357"/>
      <c r="IG20" s="357"/>
      <c r="IH20" s="357"/>
      <c r="II20" s="357"/>
      <c r="IJ20" s="357"/>
      <c r="IK20" s="357"/>
      <c r="IL20" s="357"/>
      <c r="IM20" s="357"/>
      <c r="IN20" s="357"/>
      <c r="IO20" s="357"/>
      <c r="IP20" s="357"/>
      <c r="IQ20" s="357"/>
      <c r="IR20" s="357"/>
      <c r="IS20" s="357"/>
      <c r="IT20" s="357"/>
      <c r="IU20" s="357"/>
      <c r="IV20" s="357"/>
    </row>
    <row r="21" spans="1:256" s="355" customFormat="1" ht="24.75" customHeight="1">
      <c r="A21" s="367" t="s">
        <v>78</v>
      </c>
      <c r="B21" s="366"/>
      <c r="C21" s="366"/>
      <c r="D21" s="357"/>
      <c r="E21" s="357"/>
      <c r="F21" s="357"/>
      <c r="G21" s="357"/>
      <c r="H21" s="357"/>
      <c r="I21" s="357"/>
      <c r="J21" s="357"/>
      <c r="K21" s="357"/>
      <c r="L21" s="357"/>
      <c r="M21" s="357"/>
      <c r="N21" s="357"/>
      <c r="O21" s="357"/>
      <c r="P21" s="357"/>
      <c r="Q21" s="357"/>
      <c r="R21" s="357"/>
      <c r="S21" s="357"/>
      <c r="T21" s="357"/>
      <c r="U21" s="357"/>
      <c r="V21" s="357"/>
      <c r="W21" s="357"/>
      <c r="X21" s="357"/>
      <c r="Y21" s="357"/>
      <c r="Z21" s="357"/>
      <c r="AA21" s="357"/>
      <c r="AB21" s="357"/>
      <c r="AC21" s="357"/>
      <c r="AD21" s="357"/>
      <c r="AE21" s="357"/>
      <c r="AF21" s="357"/>
      <c r="AG21" s="357"/>
      <c r="AH21" s="357"/>
      <c r="AI21" s="357"/>
      <c r="AJ21" s="357"/>
      <c r="AK21" s="357"/>
      <c r="AL21" s="357"/>
      <c r="AM21" s="357"/>
      <c r="AN21" s="357"/>
      <c r="AO21" s="357"/>
      <c r="AP21" s="357"/>
      <c r="AQ21" s="357"/>
      <c r="AR21" s="357"/>
      <c r="AS21" s="357"/>
      <c r="AT21" s="357"/>
      <c r="AU21" s="357"/>
      <c r="AV21" s="357"/>
      <c r="AW21" s="357"/>
      <c r="AX21" s="357"/>
      <c r="AY21" s="357"/>
      <c r="AZ21" s="357"/>
      <c r="BA21" s="357"/>
      <c r="BB21" s="357"/>
      <c r="BC21" s="357"/>
      <c r="BD21" s="357"/>
      <c r="BE21" s="357"/>
      <c r="BF21" s="357"/>
      <c r="BG21" s="357"/>
      <c r="BH21" s="357"/>
      <c r="BI21" s="357"/>
      <c r="BJ21" s="357"/>
      <c r="BK21" s="357"/>
      <c r="BL21" s="357"/>
      <c r="BM21" s="357"/>
      <c r="BN21" s="357"/>
      <c r="BO21" s="357"/>
      <c r="BP21" s="357"/>
      <c r="BQ21" s="357"/>
      <c r="BR21" s="357"/>
      <c r="BS21" s="357"/>
      <c r="BT21" s="357"/>
      <c r="BU21" s="357"/>
      <c r="BV21" s="357"/>
      <c r="BW21" s="357"/>
      <c r="BX21" s="357"/>
      <c r="BY21" s="357"/>
      <c r="BZ21" s="357"/>
      <c r="CA21" s="357"/>
      <c r="CB21" s="357"/>
      <c r="CC21" s="357"/>
      <c r="CD21" s="357"/>
      <c r="CE21" s="357"/>
      <c r="CF21" s="357"/>
      <c r="CG21" s="357"/>
      <c r="CH21" s="357"/>
      <c r="CI21" s="357"/>
      <c r="CJ21" s="357"/>
      <c r="CK21" s="357"/>
      <c r="CL21" s="357"/>
      <c r="CM21" s="357"/>
      <c r="CN21" s="357"/>
      <c r="CO21" s="357"/>
      <c r="CP21" s="357"/>
      <c r="CQ21" s="357"/>
      <c r="CR21" s="357"/>
      <c r="CS21" s="357"/>
      <c r="CT21" s="357"/>
      <c r="CU21" s="357"/>
      <c r="CV21" s="357"/>
      <c r="CW21" s="357"/>
      <c r="CX21" s="357"/>
      <c r="CY21" s="357"/>
      <c r="CZ21" s="357"/>
      <c r="DA21" s="357"/>
      <c r="DB21" s="357"/>
      <c r="DC21" s="357"/>
      <c r="DD21" s="357"/>
      <c r="DE21" s="357"/>
      <c r="DF21" s="357"/>
      <c r="DG21" s="357"/>
      <c r="DH21" s="357"/>
      <c r="DI21" s="357"/>
      <c r="DJ21" s="357"/>
      <c r="DK21" s="357"/>
      <c r="DL21" s="357"/>
      <c r="DM21" s="357"/>
      <c r="DN21" s="357"/>
      <c r="DO21" s="357"/>
      <c r="DP21" s="357"/>
      <c r="DQ21" s="357"/>
      <c r="DR21" s="357"/>
      <c r="DS21" s="357"/>
      <c r="DT21" s="357"/>
      <c r="DU21" s="357"/>
      <c r="DV21" s="357"/>
      <c r="DW21" s="357"/>
      <c r="DX21" s="357"/>
      <c r="DY21" s="357"/>
      <c r="DZ21" s="357"/>
      <c r="EA21" s="357"/>
      <c r="EB21" s="357"/>
      <c r="EC21" s="357"/>
      <c r="ED21" s="357"/>
      <c r="EE21" s="357"/>
      <c r="EF21" s="357"/>
      <c r="EG21" s="357"/>
      <c r="EH21" s="357"/>
      <c r="EI21" s="357"/>
      <c r="EJ21" s="357"/>
      <c r="EK21" s="357"/>
      <c r="EL21" s="357"/>
      <c r="EM21" s="357"/>
      <c r="EN21" s="357"/>
      <c r="EO21" s="357"/>
      <c r="EP21" s="357"/>
      <c r="EQ21" s="357"/>
      <c r="ER21" s="357"/>
      <c r="ES21" s="357"/>
      <c r="ET21" s="357"/>
      <c r="EU21" s="357"/>
      <c r="EV21" s="357"/>
      <c r="EW21" s="357"/>
      <c r="EX21" s="357"/>
      <c r="EY21" s="357"/>
      <c r="EZ21" s="357"/>
      <c r="FA21" s="357"/>
      <c r="FB21" s="357"/>
      <c r="FC21" s="357"/>
      <c r="FD21" s="357"/>
      <c r="FE21" s="357"/>
      <c r="FF21" s="357"/>
      <c r="FG21" s="357"/>
      <c r="FH21" s="357"/>
      <c r="FI21" s="357"/>
      <c r="FJ21" s="357"/>
      <c r="FK21" s="357"/>
      <c r="FL21" s="357"/>
      <c r="FM21" s="357"/>
      <c r="FN21" s="357"/>
      <c r="FO21" s="357"/>
      <c r="FP21" s="357"/>
      <c r="FQ21" s="357"/>
      <c r="FR21" s="357"/>
      <c r="FS21" s="357"/>
      <c r="FT21" s="357"/>
      <c r="FU21" s="357"/>
      <c r="FV21" s="357"/>
      <c r="FW21" s="357"/>
      <c r="FX21" s="357"/>
      <c r="FY21" s="357"/>
      <c r="FZ21" s="357"/>
      <c r="GA21" s="357"/>
      <c r="GB21" s="357"/>
      <c r="GC21" s="357"/>
      <c r="GD21" s="357"/>
      <c r="GE21" s="357"/>
      <c r="GF21" s="357"/>
      <c r="GG21" s="357"/>
      <c r="GH21" s="357"/>
      <c r="GI21" s="357"/>
      <c r="GJ21" s="357"/>
      <c r="GK21" s="357"/>
      <c r="GL21" s="357"/>
      <c r="GM21" s="357"/>
      <c r="GN21" s="357"/>
      <c r="GO21" s="357"/>
      <c r="GP21" s="357"/>
      <c r="GQ21" s="357"/>
      <c r="GR21" s="357"/>
      <c r="GS21" s="357"/>
      <c r="GT21" s="357"/>
      <c r="GU21" s="357"/>
      <c r="GV21" s="357"/>
      <c r="GW21" s="357"/>
      <c r="GX21" s="357"/>
      <c r="GY21" s="357"/>
      <c r="GZ21" s="357"/>
      <c r="HA21" s="357"/>
      <c r="HB21" s="357"/>
      <c r="HC21" s="357"/>
      <c r="HD21" s="357"/>
      <c r="HE21" s="357"/>
      <c r="HF21" s="357"/>
      <c r="HG21" s="357"/>
      <c r="HH21" s="357"/>
      <c r="HI21" s="357"/>
      <c r="HJ21" s="357"/>
      <c r="HK21" s="357"/>
      <c r="HL21" s="357"/>
      <c r="HM21" s="357"/>
      <c r="HN21" s="357"/>
      <c r="HO21" s="357"/>
      <c r="HP21" s="357"/>
      <c r="HQ21" s="357"/>
      <c r="HR21" s="357"/>
      <c r="HS21" s="357"/>
      <c r="HT21" s="357"/>
      <c r="HU21" s="357"/>
      <c r="HV21" s="357"/>
      <c r="HW21" s="357"/>
      <c r="HX21" s="357"/>
      <c r="HY21" s="357"/>
      <c r="HZ21" s="357"/>
      <c r="IA21" s="357"/>
      <c r="IB21" s="357"/>
      <c r="IC21" s="357"/>
      <c r="ID21" s="357"/>
      <c r="IE21" s="357"/>
      <c r="IF21" s="357"/>
      <c r="IG21" s="357"/>
      <c r="IH21" s="357"/>
      <c r="II21" s="357"/>
      <c r="IJ21" s="357"/>
      <c r="IK21" s="357"/>
      <c r="IL21" s="357"/>
      <c r="IM21" s="357"/>
      <c r="IN21" s="357"/>
      <c r="IO21" s="357"/>
      <c r="IP21" s="357"/>
      <c r="IQ21" s="357"/>
      <c r="IR21" s="357"/>
      <c r="IS21" s="357"/>
      <c r="IT21" s="357"/>
      <c r="IU21" s="357"/>
      <c r="IV21" s="357"/>
    </row>
    <row r="22" spans="1:256" s="355" customFormat="1" ht="24.75" customHeight="1">
      <c r="A22" s="367" t="s">
        <v>79</v>
      </c>
      <c r="B22" s="366"/>
      <c r="C22" s="366"/>
      <c r="D22" s="357"/>
      <c r="E22" s="357"/>
      <c r="F22" s="357"/>
      <c r="G22" s="357"/>
      <c r="H22" s="357"/>
      <c r="I22" s="357"/>
      <c r="J22" s="357"/>
      <c r="K22" s="357"/>
      <c r="L22" s="357"/>
      <c r="M22" s="357"/>
      <c r="N22" s="357"/>
      <c r="O22" s="357"/>
      <c r="P22" s="357"/>
      <c r="Q22" s="357"/>
      <c r="R22" s="357"/>
      <c r="S22" s="357"/>
      <c r="T22" s="357"/>
      <c r="U22" s="357"/>
      <c r="V22" s="357"/>
      <c r="W22" s="357"/>
      <c r="X22" s="357"/>
      <c r="Y22" s="357"/>
      <c r="Z22" s="357"/>
      <c r="AA22" s="357"/>
      <c r="AB22" s="357"/>
      <c r="AC22" s="357"/>
      <c r="AD22" s="357"/>
      <c r="AE22" s="357"/>
      <c r="AF22" s="357"/>
      <c r="AG22" s="357"/>
      <c r="AH22" s="357"/>
      <c r="AI22" s="357"/>
      <c r="AJ22" s="357"/>
      <c r="AK22" s="357"/>
      <c r="AL22" s="357"/>
      <c r="AM22" s="357"/>
      <c r="AN22" s="357"/>
      <c r="AO22" s="357"/>
      <c r="AP22" s="357"/>
      <c r="AQ22" s="357"/>
      <c r="AR22" s="357"/>
      <c r="AS22" s="357"/>
      <c r="AT22" s="357"/>
      <c r="AU22" s="357"/>
      <c r="AV22" s="357"/>
      <c r="AW22" s="357"/>
      <c r="AX22" s="357"/>
      <c r="AY22" s="357"/>
      <c r="AZ22" s="357"/>
      <c r="BA22" s="357"/>
      <c r="BB22" s="357"/>
      <c r="BC22" s="357"/>
      <c r="BD22" s="357"/>
      <c r="BE22" s="357"/>
      <c r="BF22" s="357"/>
      <c r="BG22" s="357"/>
      <c r="BH22" s="357"/>
      <c r="BI22" s="357"/>
      <c r="BJ22" s="357"/>
      <c r="BK22" s="357"/>
      <c r="BL22" s="357"/>
      <c r="BM22" s="357"/>
      <c r="BN22" s="357"/>
      <c r="BO22" s="357"/>
      <c r="BP22" s="357"/>
      <c r="BQ22" s="357"/>
      <c r="BR22" s="357"/>
      <c r="BS22" s="357"/>
      <c r="BT22" s="357"/>
      <c r="BU22" s="357"/>
      <c r="BV22" s="357"/>
      <c r="BW22" s="357"/>
      <c r="BX22" s="357"/>
      <c r="BY22" s="357"/>
      <c r="BZ22" s="357"/>
      <c r="CA22" s="357"/>
      <c r="CB22" s="357"/>
      <c r="CC22" s="357"/>
      <c r="CD22" s="357"/>
      <c r="CE22" s="357"/>
      <c r="CF22" s="357"/>
      <c r="CG22" s="357"/>
      <c r="CH22" s="357"/>
      <c r="CI22" s="357"/>
      <c r="CJ22" s="357"/>
      <c r="CK22" s="357"/>
      <c r="CL22" s="357"/>
      <c r="CM22" s="357"/>
      <c r="CN22" s="357"/>
      <c r="CO22" s="357"/>
      <c r="CP22" s="357"/>
      <c r="CQ22" s="357"/>
      <c r="CR22" s="357"/>
      <c r="CS22" s="357"/>
      <c r="CT22" s="357"/>
      <c r="CU22" s="357"/>
      <c r="CV22" s="357"/>
      <c r="CW22" s="357"/>
      <c r="CX22" s="357"/>
      <c r="CY22" s="357"/>
      <c r="CZ22" s="357"/>
      <c r="DA22" s="357"/>
      <c r="DB22" s="357"/>
      <c r="DC22" s="357"/>
      <c r="DD22" s="357"/>
      <c r="DE22" s="357"/>
      <c r="DF22" s="357"/>
      <c r="DG22" s="357"/>
      <c r="DH22" s="357"/>
      <c r="DI22" s="357"/>
      <c r="DJ22" s="357"/>
      <c r="DK22" s="357"/>
      <c r="DL22" s="357"/>
      <c r="DM22" s="357"/>
      <c r="DN22" s="357"/>
      <c r="DO22" s="357"/>
      <c r="DP22" s="357"/>
      <c r="DQ22" s="357"/>
      <c r="DR22" s="357"/>
      <c r="DS22" s="357"/>
      <c r="DT22" s="357"/>
      <c r="DU22" s="357"/>
      <c r="DV22" s="357"/>
      <c r="DW22" s="357"/>
      <c r="DX22" s="357"/>
      <c r="DY22" s="357"/>
      <c r="DZ22" s="357"/>
      <c r="EA22" s="357"/>
      <c r="EB22" s="357"/>
      <c r="EC22" s="357"/>
      <c r="ED22" s="357"/>
      <c r="EE22" s="357"/>
      <c r="EF22" s="357"/>
      <c r="EG22" s="357"/>
      <c r="EH22" s="357"/>
      <c r="EI22" s="357"/>
      <c r="EJ22" s="357"/>
      <c r="EK22" s="357"/>
      <c r="EL22" s="357"/>
      <c r="EM22" s="357"/>
      <c r="EN22" s="357"/>
      <c r="EO22" s="357"/>
      <c r="EP22" s="357"/>
      <c r="EQ22" s="357"/>
      <c r="ER22" s="357"/>
      <c r="ES22" s="357"/>
      <c r="ET22" s="357"/>
      <c r="EU22" s="357"/>
      <c r="EV22" s="357"/>
      <c r="EW22" s="357"/>
      <c r="EX22" s="357"/>
      <c r="EY22" s="357"/>
      <c r="EZ22" s="357"/>
      <c r="FA22" s="357"/>
      <c r="FB22" s="357"/>
      <c r="FC22" s="357"/>
      <c r="FD22" s="357"/>
      <c r="FE22" s="357"/>
      <c r="FF22" s="357"/>
      <c r="FG22" s="357"/>
      <c r="FH22" s="357"/>
      <c r="FI22" s="357"/>
      <c r="FJ22" s="357"/>
      <c r="FK22" s="357"/>
      <c r="FL22" s="357"/>
      <c r="FM22" s="357"/>
      <c r="FN22" s="357"/>
      <c r="FO22" s="357"/>
      <c r="FP22" s="357"/>
      <c r="FQ22" s="357"/>
      <c r="FR22" s="357"/>
      <c r="FS22" s="357"/>
      <c r="FT22" s="357"/>
      <c r="FU22" s="357"/>
      <c r="FV22" s="357"/>
      <c r="FW22" s="357"/>
      <c r="FX22" s="357"/>
      <c r="FY22" s="357"/>
      <c r="FZ22" s="357"/>
      <c r="GA22" s="357"/>
      <c r="GB22" s="357"/>
      <c r="GC22" s="357"/>
      <c r="GD22" s="357"/>
      <c r="GE22" s="357"/>
      <c r="GF22" s="357"/>
      <c r="GG22" s="357"/>
      <c r="GH22" s="357"/>
      <c r="GI22" s="357"/>
      <c r="GJ22" s="357"/>
      <c r="GK22" s="357"/>
      <c r="GL22" s="357"/>
      <c r="GM22" s="357"/>
      <c r="GN22" s="357"/>
      <c r="GO22" s="357"/>
      <c r="GP22" s="357"/>
      <c r="GQ22" s="357"/>
      <c r="GR22" s="357"/>
      <c r="GS22" s="357"/>
      <c r="GT22" s="357"/>
      <c r="GU22" s="357"/>
      <c r="GV22" s="357"/>
      <c r="GW22" s="357"/>
      <c r="GX22" s="357"/>
      <c r="GY22" s="357"/>
      <c r="GZ22" s="357"/>
      <c r="HA22" s="357"/>
      <c r="HB22" s="357"/>
      <c r="HC22" s="357"/>
      <c r="HD22" s="357"/>
      <c r="HE22" s="357"/>
      <c r="HF22" s="357"/>
      <c r="HG22" s="357"/>
      <c r="HH22" s="357"/>
      <c r="HI22" s="357"/>
      <c r="HJ22" s="357"/>
      <c r="HK22" s="357"/>
      <c r="HL22" s="357"/>
      <c r="HM22" s="357"/>
      <c r="HN22" s="357"/>
      <c r="HO22" s="357"/>
      <c r="HP22" s="357"/>
      <c r="HQ22" s="357"/>
      <c r="HR22" s="357"/>
      <c r="HS22" s="357"/>
      <c r="HT22" s="357"/>
      <c r="HU22" s="357"/>
      <c r="HV22" s="357"/>
      <c r="HW22" s="357"/>
      <c r="HX22" s="357"/>
      <c r="HY22" s="357"/>
      <c r="HZ22" s="357"/>
      <c r="IA22" s="357"/>
      <c r="IB22" s="357"/>
      <c r="IC22" s="357"/>
      <c r="ID22" s="357"/>
      <c r="IE22" s="357"/>
      <c r="IF22" s="357"/>
      <c r="IG22" s="357"/>
      <c r="IH22" s="357"/>
      <c r="II22" s="357"/>
      <c r="IJ22" s="357"/>
      <c r="IK22" s="357"/>
      <c r="IL22" s="357"/>
      <c r="IM22" s="357"/>
      <c r="IN22" s="357"/>
      <c r="IO22" s="357"/>
      <c r="IP22" s="357"/>
      <c r="IQ22" s="357"/>
      <c r="IR22" s="357"/>
      <c r="IS22" s="357"/>
      <c r="IT22" s="357"/>
      <c r="IU22" s="357"/>
      <c r="IV22" s="357"/>
    </row>
    <row r="23" spans="1:256" s="355" customFormat="1" ht="24.75" customHeight="1">
      <c r="A23" s="367" t="s">
        <v>80</v>
      </c>
      <c r="B23" s="366"/>
      <c r="C23" s="366"/>
      <c r="D23" s="357"/>
      <c r="E23" s="357"/>
      <c r="F23" s="357"/>
      <c r="G23" s="357"/>
      <c r="H23" s="357"/>
      <c r="I23" s="357"/>
      <c r="J23" s="357"/>
      <c r="K23" s="357"/>
      <c r="L23" s="357"/>
      <c r="M23" s="357"/>
      <c r="N23" s="357"/>
      <c r="O23" s="357"/>
      <c r="P23" s="357"/>
      <c r="Q23" s="357"/>
      <c r="R23" s="357"/>
      <c r="S23" s="357"/>
      <c r="T23" s="357"/>
      <c r="U23" s="357"/>
      <c r="V23" s="357"/>
      <c r="W23" s="357"/>
      <c r="X23" s="357"/>
      <c r="Y23" s="357"/>
      <c r="Z23" s="357"/>
      <c r="AA23" s="357"/>
      <c r="AB23" s="357"/>
      <c r="AC23" s="357"/>
      <c r="AD23" s="357"/>
      <c r="AE23" s="357"/>
      <c r="AF23" s="357"/>
      <c r="AG23" s="357"/>
      <c r="AH23" s="357"/>
      <c r="AI23" s="357"/>
      <c r="AJ23" s="357"/>
      <c r="AK23" s="357"/>
      <c r="AL23" s="357"/>
      <c r="AM23" s="357"/>
      <c r="AN23" s="357"/>
      <c r="AO23" s="357"/>
      <c r="AP23" s="357"/>
      <c r="AQ23" s="357"/>
      <c r="AR23" s="357"/>
      <c r="AS23" s="357"/>
      <c r="AT23" s="357"/>
      <c r="AU23" s="357"/>
      <c r="AV23" s="357"/>
      <c r="AW23" s="357"/>
      <c r="AX23" s="357"/>
      <c r="AY23" s="357"/>
      <c r="AZ23" s="357"/>
      <c r="BA23" s="357"/>
      <c r="BB23" s="357"/>
      <c r="BC23" s="357"/>
      <c r="BD23" s="357"/>
      <c r="BE23" s="357"/>
      <c r="BF23" s="357"/>
      <c r="BG23" s="357"/>
      <c r="BH23" s="357"/>
      <c r="BI23" s="357"/>
      <c r="BJ23" s="357"/>
      <c r="BK23" s="357"/>
      <c r="BL23" s="357"/>
      <c r="BM23" s="357"/>
      <c r="BN23" s="357"/>
      <c r="BO23" s="357"/>
      <c r="BP23" s="357"/>
      <c r="BQ23" s="357"/>
      <c r="BR23" s="357"/>
      <c r="BS23" s="357"/>
      <c r="BT23" s="357"/>
      <c r="BU23" s="357"/>
      <c r="BV23" s="357"/>
      <c r="BW23" s="357"/>
      <c r="BX23" s="357"/>
      <c r="BY23" s="357"/>
      <c r="BZ23" s="357"/>
      <c r="CA23" s="357"/>
      <c r="CB23" s="357"/>
      <c r="CC23" s="357"/>
      <c r="CD23" s="357"/>
      <c r="CE23" s="357"/>
      <c r="CF23" s="357"/>
      <c r="CG23" s="357"/>
      <c r="CH23" s="357"/>
      <c r="CI23" s="357"/>
      <c r="CJ23" s="357"/>
      <c r="CK23" s="357"/>
      <c r="CL23" s="357"/>
      <c r="CM23" s="357"/>
      <c r="CN23" s="357"/>
      <c r="CO23" s="357"/>
      <c r="CP23" s="357"/>
      <c r="CQ23" s="357"/>
      <c r="CR23" s="357"/>
      <c r="CS23" s="357"/>
      <c r="CT23" s="357"/>
      <c r="CU23" s="357"/>
      <c r="CV23" s="357"/>
      <c r="CW23" s="357"/>
      <c r="CX23" s="357"/>
      <c r="CY23" s="357"/>
      <c r="CZ23" s="357"/>
      <c r="DA23" s="357"/>
      <c r="DB23" s="357"/>
      <c r="DC23" s="357"/>
      <c r="DD23" s="357"/>
      <c r="DE23" s="357"/>
      <c r="DF23" s="357"/>
      <c r="DG23" s="357"/>
      <c r="DH23" s="357"/>
      <c r="DI23" s="357"/>
      <c r="DJ23" s="357"/>
      <c r="DK23" s="357"/>
      <c r="DL23" s="357"/>
      <c r="DM23" s="357"/>
      <c r="DN23" s="357"/>
      <c r="DO23" s="357"/>
      <c r="DP23" s="357"/>
      <c r="DQ23" s="357"/>
      <c r="DR23" s="357"/>
      <c r="DS23" s="357"/>
      <c r="DT23" s="357"/>
      <c r="DU23" s="357"/>
      <c r="DV23" s="357"/>
      <c r="DW23" s="357"/>
      <c r="DX23" s="357"/>
      <c r="DY23" s="357"/>
      <c r="DZ23" s="357"/>
      <c r="EA23" s="357"/>
      <c r="EB23" s="357"/>
      <c r="EC23" s="357"/>
      <c r="ED23" s="357"/>
      <c r="EE23" s="357"/>
      <c r="EF23" s="357"/>
      <c r="EG23" s="357"/>
      <c r="EH23" s="357"/>
      <c r="EI23" s="357"/>
      <c r="EJ23" s="357"/>
      <c r="EK23" s="357"/>
      <c r="EL23" s="357"/>
      <c r="EM23" s="357"/>
      <c r="EN23" s="357"/>
      <c r="EO23" s="357"/>
      <c r="EP23" s="357"/>
      <c r="EQ23" s="357"/>
      <c r="ER23" s="357"/>
      <c r="ES23" s="357"/>
      <c r="ET23" s="357"/>
      <c r="EU23" s="357"/>
      <c r="EV23" s="357"/>
      <c r="EW23" s="357"/>
      <c r="EX23" s="357"/>
      <c r="EY23" s="357"/>
      <c r="EZ23" s="357"/>
      <c r="FA23" s="357"/>
      <c r="FB23" s="357"/>
      <c r="FC23" s="357"/>
      <c r="FD23" s="357"/>
      <c r="FE23" s="357"/>
      <c r="FF23" s="357"/>
      <c r="FG23" s="357"/>
      <c r="FH23" s="357"/>
      <c r="FI23" s="357"/>
      <c r="FJ23" s="357"/>
      <c r="FK23" s="357"/>
      <c r="FL23" s="357"/>
      <c r="FM23" s="357"/>
      <c r="FN23" s="357"/>
      <c r="FO23" s="357"/>
      <c r="FP23" s="357"/>
      <c r="FQ23" s="357"/>
      <c r="FR23" s="357"/>
      <c r="FS23" s="357"/>
      <c r="FT23" s="357"/>
      <c r="FU23" s="357"/>
      <c r="FV23" s="357"/>
      <c r="FW23" s="357"/>
      <c r="FX23" s="357"/>
      <c r="FY23" s="357"/>
      <c r="FZ23" s="357"/>
      <c r="GA23" s="357"/>
      <c r="GB23" s="357"/>
      <c r="GC23" s="357"/>
      <c r="GD23" s="357"/>
      <c r="GE23" s="357"/>
      <c r="GF23" s="357"/>
      <c r="GG23" s="357"/>
      <c r="GH23" s="357"/>
      <c r="GI23" s="357"/>
      <c r="GJ23" s="357"/>
      <c r="GK23" s="357"/>
      <c r="GL23" s="357"/>
      <c r="GM23" s="357"/>
      <c r="GN23" s="357"/>
      <c r="GO23" s="357"/>
      <c r="GP23" s="357"/>
      <c r="GQ23" s="357"/>
      <c r="GR23" s="357"/>
      <c r="GS23" s="357"/>
      <c r="GT23" s="357"/>
      <c r="GU23" s="357"/>
      <c r="GV23" s="357"/>
      <c r="GW23" s="357"/>
      <c r="GX23" s="357"/>
      <c r="GY23" s="357"/>
      <c r="GZ23" s="357"/>
      <c r="HA23" s="357"/>
      <c r="HB23" s="357"/>
      <c r="HC23" s="357"/>
      <c r="HD23" s="357"/>
      <c r="HE23" s="357"/>
      <c r="HF23" s="357"/>
      <c r="HG23" s="357"/>
      <c r="HH23" s="357"/>
      <c r="HI23" s="357"/>
      <c r="HJ23" s="357"/>
      <c r="HK23" s="357"/>
      <c r="HL23" s="357"/>
      <c r="HM23" s="357"/>
      <c r="HN23" s="357"/>
      <c r="HO23" s="357"/>
      <c r="HP23" s="357"/>
      <c r="HQ23" s="357"/>
      <c r="HR23" s="357"/>
      <c r="HS23" s="357"/>
      <c r="HT23" s="357"/>
      <c r="HU23" s="357"/>
      <c r="HV23" s="357"/>
      <c r="HW23" s="357"/>
      <c r="HX23" s="357"/>
      <c r="HY23" s="357"/>
      <c r="HZ23" s="357"/>
      <c r="IA23" s="357"/>
      <c r="IB23" s="357"/>
      <c r="IC23" s="357"/>
      <c r="ID23" s="357"/>
      <c r="IE23" s="357"/>
      <c r="IF23" s="357"/>
      <c r="IG23" s="357"/>
      <c r="IH23" s="357"/>
      <c r="II23" s="357"/>
      <c r="IJ23" s="357"/>
      <c r="IK23" s="357"/>
      <c r="IL23" s="357"/>
      <c r="IM23" s="357"/>
      <c r="IN23" s="357"/>
      <c r="IO23" s="357"/>
      <c r="IP23" s="357"/>
      <c r="IQ23" s="357"/>
      <c r="IR23" s="357"/>
      <c r="IS23" s="357"/>
      <c r="IT23" s="357"/>
      <c r="IU23" s="357"/>
      <c r="IV23" s="357"/>
    </row>
    <row r="24" spans="1:256" s="356" customFormat="1" ht="24.75" customHeight="1">
      <c r="A24" s="369" t="s">
        <v>82</v>
      </c>
      <c r="B24" s="366"/>
      <c r="C24" s="366"/>
      <c r="D24" s="357"/>
      <c r="E24" s="357"/>
      <c r="F24" s="357"/>
      <c r="G24" s="357"/>
      <c r="H24" s="357"/>
      <c r="I24" s="357"/>
      <c r="J24" s="357"/>
      <c r="K24" s="357"/>
      <c r="L24" s="357"/>
      <c r="M24" s="357"/>
      <c r="N24" s="357"/>
      <c r="O24" s="357"/>
      <c r="P24" s="357"/>
      <c r="Q24" s="357"/>
      <c r="R24" s="357"/>
      <c r="S24" s="357"/>
      <c r="T24" s="357"/>
      <c r="U24" s="357"/>
      <c r="V24" s="357"/>
      <c r="W24" s="357"/>
      <c r="X24" s="357"/>
      <c r="Y24" s="357"/>
      <c r="Z24" s="357"/>
      <c r="AA24" s="357"/>
      <c r="AB24" s="357"/>
      <c r="AC24" s="357"/>
      <c r="AD24" s="357"/>
      <c r="AE24" s="357"/>
      <c r="AF24" s="357"/>
      <c r="AG24" s="357"/>
      <c r="AH24" s="357"/>
      <c r="AI24" s="357"/>
      <c r="AJ24" s="357"/>
      <c r="AK24" s="357"/>
      <c r="AL24" s="357"/>
      <c r="AM24" s="357"/>
      <c r="AN24" s="357"/>
      <c r="AO24" s="357"/>
      <c r="AP24" s="357"/>
      <c r="AQ24" s="357"/>
      <c r="AR24" s="357"/>
      <c r="AS24" s="357"/>
      <c r="AT24" s="357"/>
      <c r="AU24" s="357"/>
      <c r="AV24" s="357"/>
      <c r="AW24" s="357"/>
      <c r="AX24" s="357"/>
      <c r="AY24" s="357"/>
      <c r="AZ24" s="357"/>
      <c r="BA24" s="357"/>
      <c r="BB24" s="357"/>
      <c r="BC24" s="357"/>
      <c r="BD24" s="357"/>
      <c r="BE24" s="357"/>
      <c r="BF24" s="357"/>
      <c r="BG24" s="357"/>
      <c r="BH24" s="357"/>
      <c r="BI24" s="357"/>
      <c r="BJ24" s="357"/>
      <c r="BK24" s="357"/>
      <c r="BL24" s="357"/>
      <c r="BM24" s="357"/>
      <c r="BN24" s="357"/>
      <c r="BO24" s="357"/>
      <c r="BP24" s="357"/>
      <c r="BQ24" s="357"/>
      <c r="BR24" s="357"/>
      <c r="BS24" s="357"/>
      <c r="BT24" s="357"/>
      <c r="BU24" s="357"/>
      <c r="BV24" s="357"/>
      <c r="BW24" s="357"/>
      <c r="BX24" s="357"/>
      <c r="BY24" s="357"/>
      <c r="BZ24" s="357"/>
      <c r="CA24" s="357"/>
      <c r="CB24" s="357"/>
      <c r="CC24" s="357"/>
      <c r="CD24" s="357"/>
      <c r="CE24" s="357"/>
      <c r="CF24" s="357"/>
      <c r="CG24" s="357"/>
      <c r="CH24" s="357"/>
      <c r="CI24" s="357"/>
      <c r="CJ24" s="357"/>
      <c r="CK24" s="357"/>
      <c r="CL24" s="357"/>
      <c r="CM24" s="357"/>
      <c r="CN24" s="357"/>
      <c r="CO24" s="357"/>
      <c r="CP24" s="357"/>
      <c r="CQ24" s="357"/>
      <c r="CR24" s="357"/>
      <c r="CS24" s="357"/>
      <c r="CT24" s="357"/>
      <c r="CU24" s="357"/>
      <c r="CV24" s="357"/>
      <c r="CW24" s="357"/>
      <c r="CX24" s="357"/>
      <c r="CY24" s="357"/>
      <c r="CZ24" s="357"/>
      <c r="DA24" s="357"/>
      <c r="DB24" s="357"/>
      <c r="DC24" s="357"/>
      <c r="DD24" s="357"/>
      <c r="DE24" s="357"/>
      <c r="DF24" s="357"/>
      <c r="DG24" s="357"/>
      <c r="DH24" s="357"/>
      <c r="DI24" s="357"/>
      <c r="DJ24" s="357"/>
      <c r="DK24" s="357"/>
      <c r="DL24" s="357"/>
      <c r="DM24" s="357"/>
      <c r="DN24" s="357"/>
      <c r="DO24" s="357"/>
      <c r="DP24" s="357"/>
      <c r="DQ24" s="357"/>
      <c r="DR24" s="357"/>
      <c r="DS24" s="357"/>
      <c r="DT24" s="357"/>
      <c r="DU24" s="357"/>
      <c r="DV24" s="357"/>
      <c r="DW24" s="357"/>
      <c r="DX24" s="357"/>
      <c r="DY24" s="357"/>
      <c r="DZ24" s="357"/>
      <c r="EA24" s="357"/>
      <c r="EB24" s="357"/>
      <c r="EC24" s="357"/>
      <c r="ED24" s="357"/>
      <c r="EE24" s="357"/>
      <c r="EF24" s="357"/>
      <c r="EG24" s="357"/>
      <c r="EH24" s="357"/>
      <c r="EI24" s="357"/>
      <c r="EJ24" s="357"/>
      <c r="EK24" s="357"/>
      <c r="EL24" s="357"/>
      <c r="EM24" s="357"/>
      <c r="EN24" s="357"/>
      <c r="EO24" s="357"/>
      <c r="EP24" s="357"/>
      <c r="EQ24" s="357"/>
      <c r="ER24" s="357"/>
      <c r="ES24" s="357"/>
      <c r="ET24" s="357"/>
      <c r="EU24" s="357"/>
      <c r="EV24" s="357"/>
      <c r="EW24" s="357"/>
      <c r="EX24" s="357"/>
      <c r="EY24" s="357"/>
      <c r="EZ24" s="357"/>
      <c r="FA24" s="357"/>
      <c r="FB24" s="357"/>
      <c r="FC24" s="357"/>
      <c r="FD24" s="357"/>
      <c r="FE24" s="357"/>
      <c r="FF24" s="357"/>
      <c r="FG24" s="357"/>
      <c r="FH24" s="357"/>
      <c r="FI24" s="357"/>
      <c r="FJ24" s="357"/>
      <c r="FK24" s="357"/>
      <c r="FL24" s="357"/>
      <c r="FM24" s="357"/>
      <c r="FN24" s="357"/>
      <c r="FO24" s="357"/>
      <c r="FP24" s="357"/>
      <c r="FQ24" s="357"/>
      <c r="FR24" s="357"/>
      <c r="FS24" s="357"/>
      <c r="FT24" s="357"/>
      <c r="FU24" s="357"/>
      <c r="FV24" s="357"/>
      <c r="FW24" s="357"/>
      <c r="FX24" s="357"/>
      <c r="FY24" s="357"/>
      <c r="FZ24" s="357"/>
      <c r="GA24" s="357"/>
      <c r="GB24" s="357"/>
      <c r="GC24" s="357"/>
      <c r="GD24" s="357"/>
      <c r="GE24" s="357"/>
      <c r="GF24" s="357"/>
      <c r="GG24" s="357"/>
      <c r="GH24" s="357"/>
      <c r="GI24" s="357"/>
      <c r="GJ24" s="357"/>
      <c r="GK24" s="357"/>
      <c r="GL24" s="357"/>
      <c r="GM24" s="357"/>
      <c r="GN24" s="357"/>
      <c r="GO24" s="357"/>
      <c r="GP24" s="357"/>
      <c r="GQ24" s="357"/>
      <c r="GR24" s="357"/>
      <c r="GS24" s="357"/>
      <c r="GT24" s="357"/>
      <c r="GU24" s="357"/>
      <c r="GV24" s="357"/>
      <c r="GW24" s="357"/>
      <c r="GX24" s="357"/>
      <c r="GY24" s="357"/>
      <c r="GZ24" s="357"/>
      <c r="HA24" s="357"/>
      <c r="HB24" s="357"/>
      <c r="HC24" s="357"/>
      <c r="HD24" s="357"/>
      <c r="HE24" s="357"/>
      <c r="HF24" s="357"/>
      <c r="HG24" s="357"/>
      <c r="HH24" s="357"/>
      <c r="HI24" s="357"/>
      <c r="HJ24" s="357"/>
      <c r="HK24" s="357"/>
      <c r="HL24" s="357"/>
      <c r="HM24" s="357"/>
      <c r="HN24" s="357"/>
      <c r="HO24" s="357"/>
      <c r="HP24" s="357"/>
      <c r="HQ24" s="357"/>
      <c r="HR24" s="357"/>
      <c r="HS24" s="357"/>
      <c r="HT24" s="357"/>
      <c r="HU24" s="357"/>
      <c r="HV24" s="357"/>
      <c r="HW24" s="357"/>
      <c r="HX24" s="357"/>
      <c r="HY24" s="357"/>
      <c r="HZ24" s="357"/>
      <c r="IA24" s="357"/>
      <c r="IB24" s="357"/>
      <c r="IC24" s="357"/>
      <c r="ID24" s="357"/>
      <c r="IE24" s="357"/>
      <c r="IF24" s="357"/>
      <c r="IG24" s="357"/>
      <c r="IH24" s="357"/>
      <c r="II24" s="357"/>
      <c r="IJ24" s="357"/>
      <c r="IK24" s="357"/>
      <c r="IL24" s="357"/>
      <c r="IM24" s="357"/>
      <c r="IN24" s="357"/>
      <c r="IO24" s="357"/>
      <c r="IP24" s="357"/>
      <c r="IQ24" s="357"/>
      <c r="IR24" s="357"/>
      <c r="IS24" s="357"/>
      <c r="IT24" s="357"/>
      <c r="IU24" s="357"/>
      <c r="IV24" s="357"/>
    </row>
  </sheetData>
  <sheetProtection/>
  <mergeCells count="1">
    <mergeCell ref="A2:C2"/>
  </mergeCells>
  <printOptions/>
  <pageMargins left="0.9" right="0.2" top="1" bottom="1" header="0.5097222222222222" footer="0.5097222222222222"/>
  <pageSetup firstPageNumber="42" useFirstPageNumber="1" horizontalDpi="600" verticalDpi="600" orientation="portrait" paperSize="9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showZeros="0" workbookViewId="0" topLeftCell="A1">
      <selection activeCell="C13" sqref="C13"/>
    </sheetView>
  </sheetViews>
  <sheetFormatPr defaultColWidth="9.00390625" defaultRowHeight="14.25"/>
  <cols>
    <col min="1" max="1" width="27.00390625" style="0" customWidth="1"/>
    <col min="2" max="2" width="7.375" style="0" hidden="1" customWidth="1"/>
    <col min="3" max="3" width="13.625" style="0" customWidth="1"/>
    <col min="4" max="4" width="28.875" style="0" customWidth="1"/>
    <col min="5" max="5" width="8.75390625" style="0" hidden="1" customWidth="1"/>
    <col min="6" max="6" width="15.125" style="0" customWidth="1"/>
    <col min="7" max="7" width="12.625" style="0" bestFit="1" customWidth="1"/>
    <col min="8" max="8" width="15.125" style="0" customWidth="1"/>
  </cols>
  <sheetData>
    <row r="1" spans="1:6" s="319" customFormat="1" ht="18.75" customHeight="1">
      <c r="A1" s="321" t="s">
        <v>1172</v>
      </c>
      <c r="B1" s="321"/>
      <c r="C1" s="322"/>
      <c r="D1" s="323"/>
      <c r="E1" s="323"/>
      <c r="F1" s="322"/>
    </row>
    <row r="2" spans="1:6" ht="27" customHeight="1">
      <c r="A2" s="324" t="s">
        <v>1173</v>
      </c>
      <c r="B2" s="324"/>
      <c r="C2" s="324"/>
      <c r="D2" s="324"/>
      <c r="E2" s="324"/>
      <c r="F2" s="324"/>
    </row>
    <row r="3" spans="1:6" ht="14.25" customHeight="1">
      <c r="A3" s="326"/>
      <c r="B3" s="326"/>
      <c r="C3" s="326"/>
      <c r="D3" s="326"/>
      <c r="E3" s="326"/>
      <c r="F3" s="326"/>
    </row>
    <row r="4" spans="1:6" ht="15.75" customHeight="1">
      <c r="A4" s="327"/>
      <c r="B4" s="327"/>
      <c r="C4" s="328"/>
      <c r="D4" s="345"/>
      <c r="E4" s="329"/>
      <c r="F4" s="346" t="s">
        <v>3</v>
      </c>
    </row>
    <row r="5" spans="1:6" ht="39" customHeight="1">
      <c r="A5" s="347" t="s">
        <v>1174</v>
      </c>
      <c r="B5" s="347"/>
      <c r="C5" s="332" t="s">
        <v>58</v>
      </c>
      <c r="D5" s="348" t="s">
        <v>1175</v>
      </c>
      <c r="E5" s="348"/>
      <c r="F5" s="332" t="s">
        <v>58</v>
      </c>
    </row>
    <row r="6" spans="1:6" ht="24.75" customHeight="1">
      <c r="A6" s="333" t="s">
        <v>1176</v>
      </c>
      <c r="B6" s="334">
        <v>105</v>
      </c>
      <c r="C6" s="349"/>
      <c r="D6" s="333" t="s">
        <v>1177</v>
      </c>
      <c r="E6" s="337">
        <v>259</v>
      </c>
      <c r="F6" s="349"/>
    </row>
    <row r="7" spans="1:6" ht="24.75" customHeight="1">
      <c r="A7" s="336" t="s">
        <v>1178</v>
      </c>
      <c r="B7" s="336"/>
      <c r="C7" s="349"/>
      <c r="D7" s="336" t="s">
        <v>1179</v>
      </c>
      <c r="E7" s="337">
        <v>24879</v>
      </c>
      <c r="F7" s="349"/>
    </row>
    <row r="8" spans="1:6" ht="24.75" customHeight="1">
      <c r="A8" s="336" t="s">
        <v>1180</v>
      </c>
      <c r="B8" s="333">
        <v>619536</v>
      </c>
      <c r="C8" s="349"/>
      <c r="D8" s="336" t="s">
        <v>1181</v>
      </c>
      <c r="E8" s="337"/>
      <c r="F8" s="349"/>
    </row>
    <row r="9" spans="1:6" ht="24.75" customHeight="1">
      <c r="A9" s="339" t="s">
        <v>1182</v>
      </c>
      <c r="B9" s="339"/>
      <c r="C9" s="349"/>
      <c r="D9" s="339" t="s">
        <v>1183</v>
      </c>
      <c r="E9" s="337">
        <v>646211</v>
      </c>
      <c r="F9" s="349"/>
    </row>
    <row r="10" spans="1:6" ht="27.75" customHeight="1">
      <c r="A10" s="350" t="s">
        <v>1184</v>
      </c>
      <c r="B10" s="350">
        <v>18050</v>
      </c>
      <c r="C10" s="349"/>
      <c r="D10" s="350" t="s">
        <v>1185</v>
      </c>
      <c r="E10" s="337">
        <v>4126</v>
      </c>
      <c r="F10" s="349"/>
    </row>
    <row r="11" spans="1:6" ht="24.75" customHeight="1">
      <c r="A11" s="336" t="s">
        <v>1186</v>
      </c>
      <c r="B11" s="336">
        <v>3450</v>
      </c>
      <c r="C11" s="349"/>
      <c r="D11" s="336" t="s">
        <v>1187</v>
      </c>
      <c r="E11" s="337"/>
      <c r="F11" s="349"/>
    </row>
    <row r="12" spans="1:6" ht="24.75" customHeight="1">
      <c r="A12" s="336" t="s">
        <v>1188</v>
      </c>
      <c r="B12" s="336">
        <v>4003</v>
      </c>
      <c r="C12" s="349"/>
      <c r="D12" s="336" t="s">
        <v>1189</v>
      </c>
      <c r="E12" s="337"/>
      <c r="F12" s="349"/>
    </row>
    <row r="13" spans="1:6" ht="24.75" customHeight="1">
      <c r="A13" s="351" t="s">
        <v>1190</v>
      </c>
      <c r="B13" s="352">
        <v>6</v>
      </c>
      <c r="C13" s="349"/>
      <c r="D13" s="333" t="s">
        <v>1191</v>
      </c>
      <c r="E13" s="337">
        <v>197283</v>
      </c>
      <c r="F13" s="349"/>
    </row>
    <row r="14" spans="1:8" ht="24.75" customHeight="1">
      <c r="A14" s="353"/>
      <c r="B14" s="353"/>
      <c r="C14" s="349"/>
      <c r="D14" s="336" t="s">
        <v>1192</v>
      </c>
      <c r="E14" s="337">
        <v>31467</v>
      </c>
      <c r="F14" s="349"/>
      <c r="H14" s="354"/>
    </row>
    <row r="15" spans="1:8" ht="24.75" customHeight="1">
      <c r="A15" s="336"/>
      <c r="B15" s="336"/>
      <c r="C15" s="349"/>
      <c r="D15" s="336" t="s">
        <v>1193</v>
      </c>
      <c r="E15" s="337"/>
      <c r="F15" s="349"/>
      <c r="H15" s="354"/>
    </row>
    <row r="16" spans="1:6" ht="24.75" customHeight="1">
      <c r="A16" s="336"/>
      <c r="B16" s="336"/>
      <c r="C16" s="349"/>
      <c r="D16" s="339" t="s">
        <v>1194</v>
      </c>
      <c r="E16" s="337">
        <v>7576</v>
      </c>
      <c r="F16" s="349"/>
    </row>
    <row r="17" spans="1:6" ht="24.75" customHeight="1">
      <c r="A17" s="336"/>
      <c r="B17" s="336"/>
      <c r="C17" s="349"/>
      <c r="D17" s="337"/>
      <c r="E17" s="337"/>
      <c r="F17" s="349"/>
    </row>
    <row r="18" spans="1:6" ht="24.75" customHeight="1">
      <c r="A18" s="336"/>
      <c r="B18" s="336"/>
      <c r="C18" s="349"/>
      <c r="D18" s="337"/>
      <c r="E18" s="337"/>
      <c r="F18" s="349"/>
    </row>
    <row r="19" spans="1:6" ht="24.75" customHeight="1">
      <c r="A19" s="336"/>
      <c r="B19" s="336"/>
      <c r="C19" s="349"/>
      <c r="D19" s="337"/>
      <c r="E19" s="337"/>
      <c r="F19" s="349"/>
    </row>
    <row r="20" spans="1:6" ht="24.75" customHeight="1">
      <c r="A20" s="350"/>
      <c r="B20" s="350"/>
      <c r="C20" s="349"/>
      <c r="D20" s="337"/>
      <c r="E20" s="337"/>
      <c r="F20" s="349"/>
    </row>
    <row r="21" spans="1:6" ht="24.75" customHeight="1">
      <c r="A21" s="336" t="s">
        <v>1195</v>
      </c>
      <c r="B21" s="336">
        <f>SUM(B6:B13)</f>
        <v>645150</v>
      </c>
      <c r="C21" s="349"/>
      <c r="D21" s="336" t="s">
        <v>1196</v>
      </c>
      <c r="E21" s="337">
        <f>SUM(E6:E16)</f>
        <v>911801</v>
      </c>
      <c r="F21" s="349"/>
    </row>
    <row r="22" spans="1:6" ht="24.75" customHeight="1">
      <c r="A22" s="336" t="s">
        <v>90</v>
      </c>
      <c r="B22" s="336"/>
      <c r="C22" s="349"/>
      <c r="D22" s="336" t="s">
        <v>1197</v>
      </c>
      <c r="E22" s="337"/>
      <c r="F22" s="349"/>
    </row>
    <row r="23" spans="1:6" ht="24.75" customHeight="1">
      <c r="A23" s="336" t="s">
        <v>105</v>
      </c>
      <c r="B23" s="336"/>
      <c r="C23" s="349"/>
      <c r="D23" s="336" t="s">
        <v>106</v>
      </c>
      <c r="E23" s="337"/>
      <c r="F23" s="349"/>
    </row>
    <row r="24" spans="1:6" ht="24.75" customHeight="1">
      <c r="A24" s="336" t="s">
        <v>109</v>
      </c>
      <c r="B24" s="336"/>
      <c r="C24" s="349"/>
      <c r="D24" s="336" t="s">
        <v>1198</v>
      </c>
      <c r="E24" s="337"/>
      <c r="F24" s="349"/>
    </row>
    <row r="25" spans="1:6" ht="24.75" customHeight="1">
      <c r="A25" s="344" t="s">
        <v>1199</v>
      </c>
      <c r="B25" s="344"/>
      <c r="C25" s="349"/>
      <c r="D25" s="344" t="s">
        <v>1200</v>
      </c>
      <c r="E25" s="344"/>
      <c r="F25" s="349"/>
    </row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</sheetData>
  <sheetProtection/>
  <mergeCells count="1">
    <mergeCell ref="A2:F2"/>
  </mergeCells>
  <printOptions horizontalCentered="1"/>
  <pageMargins left="0.5902777777777778" right="0.39305555555555555" top="0.6298611111111111" bottom="0.5902777777777778" header="0.5111111111111111" footer="0.6298611111111111"/>
  <pageSetup firstPageNumber="43" useFirstPageNumber="1" fitToHeight="1" fitToWidth="1" horizontalDpi="600" verticalDpi="600" orientation="portrait" paperSize="9" scale="92"/>
  <headerFooter alignWithMargins="0"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湖南邵阳市财政局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jjl</dc:creator>
  <cp:keywords/>
  <dc:description/>
  <cp:lastModifiedBy>彭坚</cp:lastModifiedBy>
  <cp:lastPrinted>2021-01-03T13:42:29Z</cp:lastPrinted>
  <dcterms:created xsi:type="dcterms:W3CDTF">2005-02-16T08:30:50Z</dcterms:created>
  <dcterms:modified xsi:type="dcterms:W3CDTF">2023-09-25T14:49:12Z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238714249045411E84D6D5E4A6CD26AF_13</vt:lpwstr>
  </property>
</Properties>
</file>