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4" activeTab="17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</sheets>
  <definedNames>
    <definedName name="_xlnm.Print_Area" localSheetId="11">'表11'!$A$1:$C$13</definedName>
    <definedName name="_xlnm.Print_Area" localSheetId="12">'表12'!$A$1:$C$14</definedName>
    <definedName name="_xlnm.Print_Area" localSheetId="5">'表5'!$A$1:$E$28</definedName>
    <definedName name="_xlnm.Print_Area" localSheetId="6">'表6'!$A$1:$B$1314</definedName>
    <definedName name="_xlnm.Print_Titles" localSheetId="6">'表6'!$4:$4</definedName>
  </definedNames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B21" authorId="0">
      <text>
        <r>
          <rPr>
            <sz val="9"/>
            <rFont val="宋体"/>
            <family val="0"/>
          </rPr>
          <t xml:space="preserve">11月不含市本级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18" authorId="0">
      <text>
        <r>
          <rPr>
            <sz val="9"/>
            <rFont val="宋体"/>
            <family val="0"/>
          </rPr>
          <t xml:space="preserve">对应收入
</t>
        </r>
      </text>
    </comment>
    <comment ref="B20" authorId="0">
      <text>
        <r>
          <rPr>
            <sz val="9"/>
            <rFont val="宋体"/>
            <family val="0"/>
          </rPr>
          <t>2021年一般债券收入：第一批9900，第二批16300</t>
        </r>
      </text>
    </comment>
  </commentList>
</comments>
</file>

<file path=xl/sharedStrings.xml><?xml version="1.0" encoding="utf-8"?>
<sst xmlns="http://schemas.openxmlformats.org/spreadsheetml/2006/main" count="1839" uniqueCount="1333">
  <si>
    <t>目    录</t>
  </si>
  <si>
    <t>表一：2022年一般公共预算收入完成情况表</t>
  </si>
  <si>
    <t>表二：2022年一般公共预算支出完成情况表</t>
  </si>
  <si>
    <t>表三：2022年一般公共预算收支平衡表</t>
  </si>
  <si>
    <t>表四：2023年一般公共预算收入预算表</t>
  </si>
  <si>
    <t>表五：2023年一般公共预算支出预算表</t>
  </si>
  <si>
    <t>表六：2023年一般公共预算支出明细预算表</t>
  </si>
  <si>
    <t>表七：2023年一般公共预算收支平衡表</t>
  </si>
  <si>
    <t>表八：2023年一般公共预算市对县级专项转移支付分项目预算表</t>
  </si>
  <si>
    <t>表九：2022年政府性基金收支完成情况表</t>
  </si>
  <si>
    <t>表十：2023年政府性基金收支预算表</t>
  </si>
  <si>
    <t>表十一：2022年大祥区国有资本经营预算收入执行情况表</t>
  </si>
  <si>
    <t>表十二：2022年大祥区国有资本经营预算支出执行情况表</t>
  </si>
  <si>
    <t>表十三：2023年大祥区国有资本经营预算收支总表</t>
  </si>
  <si>
    <t>表十四：2023年大祥区国有资本经营预算收入表</t>
  </si>
  <si>
    <t>表十五：2023年大祥区国有资本经营预算支出表</t>
  </si>
  <si>
    <t>表十六：2022年邵阳市大祥区社会保险基金预算执行情况汇总表</t>
  </si>
  <si>
    <t>表十七：2023年邵阳市大祥区社会保险基金预算汇总表</t>
  </si>
  <si>
    <t>表十八：2022年邵阳市大祥区政府债务余额和限额情况表</t>
  </si>
  <si>
    <t>表1：</t>
  </si>
  <si>
    <t>2022年一般公共预算收入完成情况表</t>
  </si>
  <si>
    <t xml:space="preserve"> </t>
  </si>
  <si>
    <t>单位：万元</t>
  </si>
  <si>
    <t>项   目</t>
  </si>
  <si>
    <t>年度        预算</t>
  </si>
  <si>
    <t>2022年  完成数（预计）</t>
  </si>
  <si>
    <t>为预算%</t>
  </si>
  <si>
    <t>2021年  完成数(决算）</t>
  </si>
  <si>
    <t>比上年增减额</t>
  </si>
  <si>
    <t>增减      (+-%)</t>
  </si>
  <si>
    <t>一、税收收入</t>
  </si>
  <si>
    <t xml:space="preserve"> 1.增值税37.5％</t>
  </si>
  <si>
    <t xml:space="preserve">  改征增值税37.5％</t>
  </si>
  <si>
    <t xml:space="preserve"> 2.企业所得税28％</t>
  </si>
  <si>
    <t xml:space="preserve"> 3.所得税退税</t>
  </si>
  <si>
    <t xml:space="preserve"> 4.个人所得税28％</t>
  </si>
  <si>
    <t xml:space="preserve"> 5.资源税75％</t>
  </si>
  <si>
    <t xml:space="preserve"> 6.城市维护建设税</t>
  </si>
  <si>
    <t xml:space="preserve"> 7.房产税</t>
  </si>
  <si>
    <t xml:space="preserve"> 8.印花税</t>
  </si>
  <si>
    <t xml:space="preserve"> 9.城镇土地使用税70％</t>
  </si>
  <si>
    <t xml:space="preserve"> 10.土地增值税</t>
  </si>
  <si>
    <t xml:space="preserve"> 11.车船税</t>
  </si>
  <si>
    <t xml:space="preserve"> 12.耕地占用税</t>
  </si>
  <si>
    <t xml:space="preserve"> 13.契税</t>
  </si>
  <si>
    <t xml:space="preserve"> 14.烟叶税</t>
  </si>
  <si>
    <t xml:space="preserve"> 15.环境保护税</t>
  </si>
  <si>
    <t xml:space="preserve"> 16.其他税收收入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</si>
  <si>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</si>
  <si>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</si>
  <si>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</si>
  <si>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</si>
  <si>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</si>
  <si>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5.捐赠收入</t>
  </si>
  <si>
    <t xml:space="preserve"> 6.政府住房基金收入</t>
  </si>
  <si>
    <t xml:space="preserve"> 7.国有资源（资产）有偿使用收入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</si>
  <si>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</si>
  <si>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</si>
  <si>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</si>
  <si>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</si>
  <si>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</si>
  <si>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</si>
  <si>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</si>
  <si>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</si>
  <si>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</si>
  <si>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 xml:space="preserve">    上划省级清欠营业税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</si>
  <si>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</si>
  <si>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</si>
  <si>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</si>
  <si>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</si>
  <si>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</si>
  <si>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</si>
  <si>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 xml:space="preserve">    上划中央营业税清欠</t>
  </si>
  <si>
    <t>一般公共预算收入</t>
  </si>
  <si>
    <t>表2：</t>
  </si>
  <si>
    <t>2022年一般公共预算支出完成情况表</t>
  </si>
  <si>
    <t>项     目</t>
  </si>
  <si>
    <t>2022年完成数（预计）</t>
  </si>
  <si>
    <t>2021年完成数（决算）</t>
  </si>
  <si>
    <t>比上年        增减额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</si>
  <si>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</si>
  <si>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</si>
  <si>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</si>
  <si>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</si>
  <si>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</si>
  <si>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</si>
  <si>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</si>
  <si>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</si>
  <si>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</si>
  <si>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</si>
  <si>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</si>
  <si>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</si>
  <si>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</si>
  <si>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</si>
  <si>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</si>
  <si>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</si>
  <si>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</si>
  <si>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</si>
  <si>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</si>
  <si>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</si>
  <si>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</si>
  <si>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一般公共预算支出合计</t>
  </si>
  <si>
    <t>表3：</t>
  </si>
  <si>
    <r>
      <t>2022</t>
    </r>
    <r>
      <rPr>
        <b/>
        <sz val="18"/>
        <rFont val="宋体"/>
        <family val="0"/>
      </rPr>
      <t>年一般公共预算收支平衡表</t>
    </r>
  </si>
  <si>
    <t>收        入</t>
  </si>
  <si>
    <t>支        出</t>
  </si>
  <si>
    <t>本年地方一般公共预算收入</t>
  </si>
  <si>
    <t>本年一般公共预算支出</t>
  </si>
  <si>
    <t>上级补助收入</t>
  </si>
  <si>
    <t>上解上级支出</t>
  </si>
  <si>
    <t>　　增值税和消费税税收返还收入</t>
  </si>
  <si>
    <t>　　体制上解</t>
  </si>
  <si>
    <t>　　所得税基数返还收入</t>
  </si>
  <si>
    <t>　　专项上解</t>
  </si>
  <si>
    <t xml:space="preserve">    均衡性转移支付补助收入</t>
  </si>
  <si>
    <t xml:space="preserve">    县级基本财力保障机制奖补资金收入</t>
  </si>
  <si>
    <t xml:space="preserve">    结算补助收入</t>
  </si>
  <si>
    <t xml:space="preserve">    调整工资转移支付补助收入</t>
  </si>
  <si>
    <t xml:space="preserve">    其他一般性转移支付收入</t>
  </si>
  <si>
    <t>补助下级支出</t>
  </si>
  <si>
    <t xml:space="preserve">    专项转移支付收入</t>
  </si>
  <si>
    <t>下级上解收入</t>
  </si>
  <si>
    <t>地方政府债券支出</t>
  </si>
  <si>
    <t>调入资金</t>
  </si>
  <si>
    <t>调出资金</t>
  </si>
  <si>
    <t>地方政府债券收入</t>
  </si>
  <si>
    <t>年终结转</t>
  </si>
  <si>
    <t>上年结转</t>
  </si>
  <si>
    <t>收 入 合 计</t>
  </si>
  <si>
    <t>支 出 合 计</t>
  </si>
  <si>
    <t>表4：</t>
  </si>
  <si>
    <t>2023年一般公共预算收入预算表</t>
  </si>
  <si>
    <t>项目</t>
  </si>
  <si>
    <t>2022年        完成数      （预计）</t>
  </si>
  <si>
    <t>2023年          预算数</t>
  </si>
  <si>
    <t>比上年        增减%</t>
  </si>
  <si>
    <t xml:space="preserve">    上划中央其他税收</t>
  </si>
  <si>
    <t>表5：</t>
  </si>
  <si>
    <t>2023年一般公共预算支出预算表</t>
  </si>
  <si>
    <t>2022年        预算数</t>
  </si>
  <si>
    <t>2023年        预算数</t>
  </si>
  <si>
    <t>文化旅游体育与传媒支出</t>
  </si>
  <si>
    <t>资源勘探工业信息等支出</t>
  </si>
  <si>
    <t>商业服务业等事务</t>
  </si>
  <si>
    <t>预备费</t>
  </si>
  <si>
    <t>表6：</t>
  </si>
  <si>
    <t>2023年一般公共预算支出明细预算表</t>
  </si>
  <si>
    <t>2023年预算数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</si>
  <si>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</si>
  <si>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</si>
  <si>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</si>
  <si>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</si>
  <si>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政府办公厅（室）及相关机构事务</t>
  </si>
  <si>
    <t xml:space="preserve">    机关服务</t>
  </si>
  <si>
    <t xml:space="preserve">    专项业务及机关事务管理</t>
  </si>
  <si>
    <t xml:space="preserve">    信访事务</t>
  </si>
  <si>
    <t xml:space="preserve">    事业运行</t>
  </si>
  <si>
    <t xml:space="preserve">  发展与改革事务</t>
  </si>
  <si>
    <t xml:space="preserve">  统计信息事务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</si>
  <si>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</si>
  <si>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</si>
  <si>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</si>
  <si>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</si>
  <si>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</si>
  <si>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</si>
  <si>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</si>
  <si>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</si>
  <si>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纪检监察事务</t>
  </si>
  <si>
    <t xml:space="preserve">    派驻派出机构</t>
  </si>
  <si>
    <t xml:space="preserve">  商贸事务</t>
  </si>
  <si>
    <t xml:space="preserve">    招商引资</t>
  </si>
  <si>
    <t xml:space="preserve">  知识产权事务</t>
  </si>
  <si>
    <t xml:space="preserve">    其他知识产权事务支出</t>
  </si>
  <si>
    <t xml:space="preserve">  民主党派及工商联事务</t>
  </si>
  <si>
    <t xml:space="preserve">  群众团体事务</t>
  </si>
  <si>
    <t xml:space="preserve">    工会事务</t>
  </si>
  <si>
    <t xml:space="preserve">  党委办公厅（室）及相关机构事务</t>
  </si>
  <si>
    <t xml:space="preserve">  组织事务</t>
  </si>
  <si>
    <t xml:space="preserve">    公务员事务</t>
  </si>
  <si>
    <t xml:space="preserve">  宣传事务</t>
  </si>
  <si>
    <t xml:space="preserve">    其他宣传事务支出</t>
  </si>
  <si>
    <t xml:space="preserve">  统战事务</t>
  </si>
  <si>
    <t xml:space="preserve">  网信事务</t>
  </si>
  <si>
    <t xml:space="preserve">  市场监督管理事务</t>
  </si>
  <si>
    <t xml:space="preserve">    食品安全监管</t>
  </si>
  <si>
    <t xml:space="preserve">  其他一般公共服务支出</t>
  </si>
  <si>
    <t xml:space="preserve">    国家赔偿费用支出</t>
  </si>
  <si>
    <t xml:space="preserve">    其他一般公共服务支出</t>
  </si>
  <si>
    <t xml:space="preserve">  其他国防支出</t>
  </si>
  <si>
    <t xml:space="preserve">    其他国防支出</t>
  </si>
  <si>
    <t xml:space="preserve">  武装警察部队</t>
  </si>
  <si>
    <t xml:space="preserve">    其他武装警察部队支出</t>
  </si>
  <si>
    <t xml:space="preserve">  公安</t>
  </si>
  <si>
    <t xml:space="preserve">    特别业务</t>
  </si>
  <si>
    <t xml:space="preserve">    其他公安支出</t>
  </si>
  <si>
    <t xml:space="preserve">  法院</t>
  </si>
  <si>
    <t xml:space="preserve">    案件执行</t>
  </si>
  <si>
    <t xml:space="preserve">  司法</t>
  </si>
  <si>
    <t xml:space="preserve">    普法宣传</t>
  </si>
  <si>
    <t xml:space="preserve">    公共法律服务</t>
  </si>
  <si>
    <t xml:space="preserve">    社区矫正</t>
  </si>
  <si>
    <t xml:space="preserve">    法治建设</t>
  </si>
  <si>
    <t xml:space="preserve">  普通教育</t>
  </si>
  <si>
    <t xml:space="preserve">    小学教育</t>
  </si>
  <si>
    <t xml:space="preserve">    初中教育</t>
  </si>
  <si>
    <t xml:space="preserve">  教育费附加安排的支出</t>
  </si>
  <si>
    <t xml:space="preserve">    农村中小学校舍建设</t>
  </si>
  <si>
    <t xml:space="preserve">  科学技术管理事务</t>
  </si>
  <si>
    <t xml:space="preserve">    其他科学技术管理事务支出</t>
  </si>
  <si>
    <t xml:space="preserve">  科学技术普及</t>
  </si>
  <si>
    <t xml:space="preserve">    科普活动</t>
  </si>
  <si>
    <t xml:space="preserve">  文化和旅游</t>
  </si>
  <si>
    <t xml:space="preserve">    图书馆</t>
  </si>
  <si>
    <t xml:space="preserve">    文化活动</t>
  </si>
  <si>
    <t xml:space="preserve">    群众文化</t>
  </si>
  <si>
    <t xml:space="preserve">    文化和旅游管理事务</t>
  </si>
  <si>
    <t xml:space="preserve">  文物</t>
  </si>
  <si>
    <t xml:space="preserve">    文物保护</t>
  </si>
  <si>
    <t xml:space="preserve">  其他文化旅游体育与传媒支出</t>
  </si>
  <si>
    <t xml:space="preserve">    其他文化旅游体育与传媒支出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</si>
  <si>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</si>
  <si>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</si>
  <si>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</si>
  <si>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</si>
  <si>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社会保险经办机构</t>
  </si>
  <si>
    <t xml:space="preserve">    引进人才费用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</si>
  <si>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</si>
  <si>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</si>
  <si>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</si>
  <si>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</si>
  <si>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</si>
  <si>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</si>
  <si>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对机关事业单位基本养老保险基金的补助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</si>
  <si>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</si>
  <si>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</si>
  <si>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</si>
  <si>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</si>
  <si>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</si>
  <si>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军队移交政府的离退休人员安置</t>
  </si>
  <si>
    <t xml:space="preserve">  社会福利</t>
  </si>
  <si>
    <t xml:space="preserve">    老年福利</t>
  </si>
  <si>
    <t xml:space="preserve">  残疾人事业</t>
  </si>
  <si>
    <t xml:space="preserve">    残疾人就业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</si>
  <si>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</si>
  <si>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</si>
  <si>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</si>
  <si>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</si>
  <si>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</si>
  <si>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</si>
  <si>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</si>
  <si>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</si>
  <si>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</si>
  <si>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</si>
  <si>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退役军人管理事务</t>
  </si>
  <si>
    <t xml:space="preserve">    其他退役军人事务管理支出</t>
  </si>
  <si>
    <t xml:space="preserve">  卫生健康管理事务</t>
  </si>
  <si>
    <t xml:space="preserve">    其他卫生健康管理事务支出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</si>
  <si>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</si>
  <si>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</si>
  <si>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</si>
  <si>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</si>
  <si>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重大公共卫生服务</t>
  </si>
  <si>
    <t xml:space="preserve">    其他公共卫生支出</t>
  </si>
  <si>
    <t xml:space="preserve">  计划生育事务</t>
  </si>
  <si>
    <t xml:space="preserve">    计划生育机构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</si>
  <si>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</si>
  <si>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</si>
  <si>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</si>
  <si>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</si>
  <si>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</si>
  <si>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</si>
  <si>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</si>
  <si>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医疗保障管理事务</t>
  </si>
  <si>
    <t xml:space="preserve">    医疗保障经办事务</t>
  </si>
  <si>
    <t xml:space="preserve">  环境保护管理事务</t>
  </si>
  <si>
    <t xml:space="preserve">  污染防治</t>
  </si>
  <si>
    <t xml:space="preserve">    其他污染防治支出</t>
  </si>
  <si>
    <t xml:space="preserve">  污染减排</t>
  </si>
  <si>
    <t xml:space="preserve">    其他污染减排支出</t>
  </si>
  <si>
    <t xml:space="preserve">  能源管理事务</t>
  </si>
  <si>
    <t xml:space="preserve">  城乡社区管理事务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</si>
  <si>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</si>
  <si>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</si>
  <si>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</si>
  <si>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</si>
  <si>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</si>
  <si>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农业农村</t>
  </si>
  <si>
    <t xml:space="preserve">    科技转化与推广服务</t>
  </si>
  <si>
    <t xml:space="preserve">    病虫害控制</t>
  </si>
  <si>
    <t xml:space="preserve">    稳定农民收入补贴</t>
  </si>
  <si>
    <t xml:space="preserve">    其他农业农村支出</t>
  </si>
  <si>
    <t xml:space="preserve">  林业和草原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</si>
  <si>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</si>
  <si>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</si>
  <si>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</si>
  <si>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</si>
  <si>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防汛</t>
  </si>
  <si>
    <t xml:space="preserve">    水利安全监督</t>
  </si>
  <si>
    <t xml:space="preserve">    其他水利支出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</si>
  <si>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</si>
  <si>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</si>
  <si>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</si>
  <si>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</si>
  <si>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公路水路运输</t>
  </si>
  <si>
    <t xml:space="preserve">    公路建设</t>
  </si>
  <si>
    <t xml:space="preserve">  商业流通事务</t>
  </si>
  <si>
    <t xml:space="preserve">    其他商业流通事务支出</t>
  </si>
  <si>
    <t xml:space="preserve">  自然资源事务</t>
  </si>
  <si>
    <t xml:space="preserve">  住房改革支出</t>
  </si>
  <si>
    <t xml:space="preserve">    住房公积金</t>
  </si>
  <si>
    <t xml:space="preserve">  粮油储备</t>
  </si>
  <si>
    <t xml:space="preserve">    储备粮油差价补贴</t>
  </si>
  <si>
    <t xml:space="preserve">    其他粮油储备支出</t>
  </si>
  <si>
    <t xml:space="preserve">  应急管理事务</t>
  </si>
  <si>
    <t xml:space="preserve">    灾害风险防治</t>
  </si>
  <si>
    <t xml:space="preserve">    安全监管</t>
  </si>
  <si>
    <t xml:space="preserve">  消防救援事务</t>
  </si>
  <si>
    <t xml:space="preserve">    其他消防救援事务支出</t>
  </si>
  <si>
    <t xml:space="preserve">  预备费</t>
  </si>
  <si>
    <t xml:space="preserve">    预备费</t>
  </si>
  <si>
    <t xml:space="preserve">  地方政府一般债务付息支出</t>
  </si>
  <si>
    <t xml:space="preserve">    地方政府一般债券付息支出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</si>
  <si>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</si>
  <si>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</si>
  <si>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</si>
  <si>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</si>
  <si>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</si>
  <si>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</si>
  <si>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</si>
  <si>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</si>
  <si>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</si>
  <si>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</si>
  <si>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</si>
  <si>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</si>
  <si>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</si>
  <si>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</si>
  <si>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</si>
  <si>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</si>
  <si>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</si>
  <si>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</si>
  <si>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</si>
  <si>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</si>
  <si>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</si>
  <si>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</si>
  <si>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</si>
  <si>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</si>
  <si>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</si>
  <si>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</si>
  <si>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</si>
  <si>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</si>
  <si>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</si>
  <si>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</si>
  <si>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</si>
  <si>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</si>
  <si>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</si>
  <si>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</si>
  <si>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信息化建设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</si>
  <si>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</si>
  <si>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</si>
  <si>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</si>
  <si>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</si>
  <si>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</si>
  <si>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</si>
  <si>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</si>
  <si>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</si>
  <si>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</si>
  <si>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</si>
  <si>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</si>
  <si>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</si>
  <si>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</si>
  <si>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</si>
  <si>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</si>
  <si>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</si>
  <si>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</si>
  <si>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</si>
  <si>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</si>
  <si>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</si>
  <si>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</si>
  <si>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</si>
  <si>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</si>
  <si>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</si>
  <si>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</si>
  <si>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</si>
  <si>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</si>
  <si>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</si>
  <si>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</si>
  <si>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</si>
  <si>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</si>
  <si>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</si>
  <si>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</si>
  <si>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</si>
  <si>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</si>
  <si>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</si>
  <si>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</si>
  <si>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</si>
  <si>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</si>
  <si>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</si>
  <si>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</si>
  <si>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</si>
  <si>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</si>
  <si>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</si>
  <si>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</si>
  <si>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</si>
  <si>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</si>
  <si>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</si>
  <si>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</si>
  <si>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</si>
  <si>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</si>
  <si>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</si>
  <si>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</si>
  <si>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</si>
  <si>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</si>
  <si>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</si>
  <si>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</si>
  <si>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</si>
  <si>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</si>
  <si>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</si>
  <si>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</si>
  <si>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</si>
  <si>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</si>
  <si>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</si>
  <si>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</si>
  <si>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</si>
  <si>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</si>
  <si>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</si>
  <si>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</si>
  <si>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</si>
  <si>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</si>
  <si>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</si>
  <si>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</si>
  <si>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</si>
  <si>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</si>
  <si>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</si>
  <si>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</si>
  <si>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</si>
  <si>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</si>
  <si>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</si>
  <si>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</si>
  <si>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</si>
  <si>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</si>
  <si>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</si>
  <si>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</si>
  <si>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</si>
  <si>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</si>
  <si>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</si>
  <si>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</si>
  <si>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</si>
  <si>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</si>
  <si>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</si>
  <si>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</si>
  <si>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</si>
  <si>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</si>
  <si>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</si>
  <si>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</si>
  <si>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</si>
  <si>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</si>
  <si>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</si>
  <si>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</si>
  <si>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</si>
  <si>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</si>
  <si>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</si>
  <si>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</si>
  <si>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</si>
  <si>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</si>
  <si>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</si>
  <si>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</si>
  <si>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</si>
  <si>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</si>
  <si>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</si>
  <si>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</si>
  <si>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</si>
  <si>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</si>
  <si>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</si>
  <si>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</si>
  <si>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</si>
  <si>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</si>
  <si>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</si>
  <si>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</si>
  <si>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</si>
  <si>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</si>
  <si>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</si>
  <si>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</si>
  <si>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</si>
  <si>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</si>
  <si>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</si>
  <si>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</si>
  <si>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</si>
  <si>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</si>
  <si>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</si>
  <si>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</si>
  <si>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</si>
  <si>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</si>
  <si>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</si>
  <si>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</si>
  <si>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</si>
  <si>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</si>
  <si>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</si>
  <si>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</si>
  <si>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</si>
  <si>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</si>
  <si>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</si>
  <si>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</si>
  <si>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</si>
  <si>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</si>
  <si>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</si>
  <si>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</si>
  <si>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</si>
  <si>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</si>
  <si>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</si>
  <si>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</si>
  <si>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</si>
  <si>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</si>
  <si>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</si>
  <si>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</si>
  <si>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</si>
  <si>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</si>
  <si>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</si>
  <si>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</si>
  <si>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</si>
  <si>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</si>
  <si>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</si>
  <si>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</si>
  <si>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</si>
  <si>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</si>
  <si>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</si>
  <si>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</si>
  <si>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</si>
  <si>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</si>
  <si>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</si>
  <si>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</si>
  <si>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</si>
  <si>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</si>
  <si>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</si>
  <si>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</si>
  <si>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</si>
  <si>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</si>
  <si>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</si>
  <si>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</si>
  <si>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</si>
  <si>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</si>
  <si>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</si>
  <si>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</si>
  <si>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</si>
  <si>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</si>
  <si>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</si>
  <si>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</si>
  <si>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</si>
  <si>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</si>
  <si>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</si>
  <si>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</si>
  <si>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</si>
  <si>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</si>
  <si>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</si>
  <si>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</si>
  <si>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</si>
  <si>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</si>
  <si>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</si>
  <si>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</si>
  <si>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</si>
  <si>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</si>
  <si>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</si>
  <si>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</si>
  <si>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</si>
  <si>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</si>
  <si>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</si>
  <si>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</si>
  <si>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</si>
  <si>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</si>
  <si>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</si>
  <si>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</si>
  <si>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</si>
  <si>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</si>
  <si>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</si>
  <si>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</si>
  <si>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</si>
  <si>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</si>
  <si>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</si>
  <si>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</si>
  <si>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</si>
  <si>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</si>
  <si>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</si>
  <si>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</si>
  <si>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</si>
  <si>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</si>
  <si>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</si>
  <si>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</si>
  <si>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</si>
  <si>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</si>
  <si>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</si>
  <si>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</si>
  <si>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</si>
  <si>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</si>
  <si>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</si>
  <si>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</si>
  <si>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</si>
  <si>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</si>
  <si>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</si>
  <si>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</si>
  <si>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</si>
  <si>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</si>
  <si>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</si>
  <si>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</si>
  <si>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</si>
  <si>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</si>
  <si>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</si>
  <si>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</si>
  <si>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</si>
  <si>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</si>
  <si>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</si>
  <si>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</si>
  <si>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</si>
  <si>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</si>
  <si>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</si>
  <si>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</si>
  <si>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</si>
  <si>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</si>
  <si>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</si>
  <si>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</si>
  <si>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</si>
  <si>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</si>
  <si>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</si>
  <si>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</si>
  <si>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</si>
  <si>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</si>
  <si>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</si>
  <si>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</si>
  <si>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</si>
  <si>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</si>
  <si>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</si>
  <si>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</si>
  <si>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</si>
  <si>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</si>
  <si>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</si>
  <si>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</si>
  <si>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</si>
  <si>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</si>
  <si>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</si>
  <si>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</si>
  <si>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</si>
  <si>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</si>
  <si>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</si>
  <si>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</si>
  <si>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</si>
  <si>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</si>
  <si>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</si>
  <si>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</si>
  <si>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</si>
  <si>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</si>
  <si>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</si>
  <si>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</si>
  <si>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</si>
  <si>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</si>
  <si>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</si>
  <si>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</si>
  <si>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</si>
  <si>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</si>
  <si>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</si>
  <si>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</si>
  <si>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</si>
  <si>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</si>
  <si>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</si>
  <si>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</si>
  <si>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</si>
  <si>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</si>
  <si>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</si>
  <si>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</si>
  <si>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</si>
  <si>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</si>
  <si>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</si>
  <si>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</si>
  <si>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</si>
  <si>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</si>
  <si>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</si>
  <si>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</si>
  <si>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</si>
  <si>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</si>
  <si>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</si>
  <si>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</si>
  <si>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</si>
  <si>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</si>
  <si>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</si>
  <si>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</si>
  <si>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</si>
  <si>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</si>
  <si>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</si>
  <si>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</si>
  <si>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</si>
  <si>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</si>
  <si>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</si>
  <si>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</si>
  <si>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</si>
  <si>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</si>
  <si>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</si>
  <si>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</si>
  <si>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</si>
  <si>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</si>
  <si>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</si>
  <si>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</si>
  <si>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</si>
  <si>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</si>
  <si>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</si>
  <si>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</si>
  <si>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</si>
  <si>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</si>
  <si>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</si>
  <si>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</si>
  <si>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</si>
  <si>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</si>
  <si>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</si>
  <si>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</si>
  <si>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</si>
  <si>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</si>
  <si>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</si>
  <si>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</si>
  <si>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</si>
  <si>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</si>
  <si>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</si>
  <si>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</si>
  <si>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</si>
  <si>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</si>
  <si>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</si>
  <si>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</si>
  <si>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</si>
  <si>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</si>
  <si>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</si>
  <si>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</si>
  <si>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</si>
  <si>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</si>
  <si>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</si>
  <si>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</si>
  <si>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</si>
  <si>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</si>
  <si>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</si>
  <si>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</si>
  <si>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</si>
  <si>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</si>
  <si>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</si>
  <si>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</si>
  <si>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</si>
  <si>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</si>
  <si>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</si>
  <si>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</si>
  <si>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</si>
  <si>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</si>
  <si>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</si>
  <si>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</si>
  <si>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</si>
  <si>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</si>
  <si>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</si>
  <si>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</si>
  <si>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</si>
  <si>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</si>
  <si>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</si>
  <si>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</si>
  <si>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</si>
  <si>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</si>
  <si>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</si>
  <si>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</si>
  <si>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</si>
  <si>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</si>
  <si>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</si>
  <si>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</si>
  <si>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</si>
  <si>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</si>
  <si>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</si>
  <si>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</si>
  <si>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</si>
  <si>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</si>
  <si>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</si>
  <si>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</si>
  <si>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</si>
  <si>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</si>
  <si>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</si>
  <si>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</si>
  <si>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</si>
  <si>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</si>
  <si>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</si>
  <si>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</si>
  <si>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</si>
  <si>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</si>
  <si>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</si>
  <si>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</si>
  <si>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</si>
  <si>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</si>
  <si>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</si>
  <si>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</si>
  <si>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</si>
  <si>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</si>
  <si>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</si>
  <si>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</si>
  <si>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</si>
  <si>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</si>
  <si>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</si>
  <si>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</si>
  <si>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</si>
  <si>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</si>
  <si>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</si>
  <si>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</si>
  <si>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</si>
  <si>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</si>
  <si>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</si>
  <si>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</si>
  <si>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</si>
  <si>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</si>
  <si>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</si>
  <si>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</si>
  <si>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</si>
  <si>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</si>
  <si>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</si>
  <si>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</si>
  <si>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</si>
  <si>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</si>
  <si>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</si>
  <si>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</si>
  <si>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</si>
  <si>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</si>
  <si>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</si>
  <si>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</si>
  <si>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</si>
  <si>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</si>
  <si>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</si>
  <si>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</si>
  <si>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</si>
  <si>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</si>
  <si>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</si>
  <si>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</si>
  <si>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</si>
  <si>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</si>
  <si>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</si>
  <si>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</si>
  <si>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</si>
  <si>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</si>
  <si>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</si>
  <si>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</si>
  <si>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</si>
  <si>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</si>
  <si>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</si>
  <si>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</si>
  <si>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</si>
  <si>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</si>
  <si>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</si>
  <si>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</si>
  <si>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</si>
  <si>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</si>
  <si>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</si>
  <si>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</si>
  <si>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</si>
  <si>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</si>
  <si>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</si>
  <si>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</si>
  <si>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</si>
  <si>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</si>
  <si>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</si>
  <si>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</si>
  <si>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</si>
  <si>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</si>
  <si>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</si>
  <si>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</si>
  <si>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</si>
  <si>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</si>
  <si>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</si>
  <si>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</si>
  <si>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</si>
  <si>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</si>
  <si>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</si>
  <si>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</si>
  <si>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</si>
  <si>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</si>
  <si>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</si>
  <si>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</si>
  <si>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</si>
  <si>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</si>
  <si>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</si>
  <si>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</si>
  <si>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</si>
  <si>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</si>
  <si>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</si>
  <si>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</si>
  <si>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</si>
  <si>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</si>
  <si>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</si>
  <si>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</si>
  <si>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</si>
  <si>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</si>
  <si>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</si>
  <si>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</si>
  <si>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</si>
  <si>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</si>
  <si>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</si>
  <si>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</si>
  <si>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</si>
  <si>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</si>
  <si>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</si>
  <si>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</si>
  <si>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</si>
  <si>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</si>
  <si>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</si>
  <si>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</si>
  <si>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</si>
  <si>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</si>
  <si>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</si>
  <si>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</si>
  <si>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</si>
  <si>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</si>
  <si>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</si>
  <si>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</si>
  <si>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</si>
  <si>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</si>
  <si>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</si>
  <si>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</si>
  <si>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</si>
  <si>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</si>
  <si>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</si>
  <si>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</si>
  <si>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</si>
  <si>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</si>
  <si>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</si>
  <si>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</si>
  <si>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</si>
  <si>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</si>
  <si>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</si>
  <si>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</si>
  <si>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</si>
  <si>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</si>
  <si>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</si>
  <si>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</si>
  <si>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</si>
  <si>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</si>
  <si>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</si>
  <si>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</si>
  <si>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</si>
  <si>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</si>
  <si>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</si>
  <si>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</si>
  <si>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</si>
  <si>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</si>
  <si>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</si>
  <si>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</si>
  <si>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</si>
  <si>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</si>
  <si>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</si>
  <si>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</si>
  <si>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</si>
  <si>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</si>
  <si>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</si>
  <si>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</si>
  <si>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</si>
  <si>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</si>
  <si>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</si>
  <si>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</si>
  <si>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</si>
  <si>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</si>
  <si>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</si>
  <si>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</si>
  <si>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</si>
  <si>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</si>
  <si>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</si>
  <si>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</si>
  <si>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</si>
  <si>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</si>
  <si>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</si>
  <si>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</si>
  <si>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</si>
  <si>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</si>
  <si>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</si>
  <si>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</si>
  <si>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</si>
  <si>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</si>
  <si>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</si>
  <si>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</si>
  <si>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</si>
  <si>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</si>
  <si>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</si>
  <si>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</si>
  <si>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</si>
  <si>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</si>
  <si>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</si>
  <si>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</si>
  <si>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</si>
  <si>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</si>
  <si>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</si>
  <si>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</si>
  <si>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</si>
  <si>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</si>
  <si>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</si>
  <si>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</si>
  <si>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</si>
  <si>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</si>
  <si>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</si>
  <si>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</si>
  <si>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</si>
  <si>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</si>
  <si>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</si>
  <si>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</si>
  <si>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</si>
  <si>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</si>
  <si>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</si>
  <si>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</si>
  <si>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</si>
  <si>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</si>
  <si>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</si>
  <si>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</si>
  <si>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</si>
  <si>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</si>
  <si>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</si>
  <si>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</si>
  <si>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</si>
  <si>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</si>
  <si>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</si>
  <si>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</si>
  <si>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</si>
  <si>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</si>
  <si>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</si>
  <si>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</si>
  <si>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</si>
  <si>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</si>
  <si>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</si>
  <si>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</si>
  <si>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</si>
  <si>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</si>
  <si>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</si>
  <si>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</si>
  <si>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</si>
  <si>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</si>
  <si>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</si>
  <si>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</si>
  <si>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</si>
  <si>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</si>
  <si>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</si>
  <si>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</si>
  <si>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</si>
  <si>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</si>
  <si>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</si>
  <si>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</si>
  <si>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</si>
  <si>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</si>
  <si>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</si>
  <si>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</si>
  <si>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</si>
  <si>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</si>
  <si>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</si>
  <si>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</si>
  <si>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</si>
  <si>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</si>
  <si>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</si>
  <si>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</si>
  <si>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</si>
  <si>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</si>
  <si>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</si>
  <si>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</si>
  <si>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</si>
  <si>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</si>
  <si>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</si>
  <si>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</si>
  <si>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</si>
  <si>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</si>
  <si>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</si>
  <si>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</si>
  <si>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</si>
  <si>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</si>
  <si>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</si>
  <si>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</si>
  <si>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</si>
  <si>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</si>
  <si>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</si>
  <si>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</si>
  <si>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</si>
  <si>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</si>
  <si>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</si>
  <si>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</si>
  <si>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</si>
  <si>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</si>
  <si>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</si>
  <si>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</si>
  <si>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</si>
  <si>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</si>
  <si>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</si>
  <si>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</si>
  <si>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</si>
  <si>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</si>
  <si>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</si>
  <si>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</si>
  <si>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</si>
  <si>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</si>
  <si>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</si>
  <si>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</si>
  <si>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</si>
  <si>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</si>
  <si>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</si>
  <si>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</si>
  <si>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</si>
  <si>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</si>
  <si>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</si>
  <si>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</si>
  <si>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</si>
  <si>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</si>
  <si>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</si>
  <si>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</si>
  <si>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</si>
  <si>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</si>
  <si>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</si>
  <si>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</si>
  <si>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</si>
  <si>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</si>
  <si>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</si>
  <si>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</si>
  <si>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</si>
  <si>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</si>
  <si>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</si>
  <si>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</si>
  <si>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</si>
  <si>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</si>
  <si>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</si>
  <si>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</si>
  <si>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</si>
  <si>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</si>
  <si>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</si>
  <si>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</si>
  <si>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</si>
  <si>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</si>
  <si>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</si>
  <si>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</si>
  <si>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</si>
  <si>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</si>
  <si>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</si>
  <si>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</si>
  <si>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</si>
  <si>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</si>
  <si>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</si>
  <si>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</si>
  <si>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</si>
  <si>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</si>
  <si>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</si>
  <si>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</si>
  <si>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</si>
  <si>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</si>
  <si>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</si>
  <si>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</si>
  <si>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</si>
  <si>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</si>
  <si>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</si>
  <si>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</si>
  <si>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</si>
  <si>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</si>
  <si>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</si>
  <si>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</si>
  <si>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</si>
  <si>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</si>
  <si>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</si>
  <si>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</si>
  <si>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</si>
  <si>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</si>
  <si>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</si>
  <si>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</si>
  <si>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</si>
  <si>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</si>
  <si>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</si>
  <si>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</si>
  <si>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</si>
  <si>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</si>
  <si>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</si>
  <si>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</si>
  <si>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</si>
  <si>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</si>
  <si>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</si>
  <si>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</si>
  <si>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</si>
  <si>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</si>
  <si>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</si>
  <si>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</si>
  <si>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</si>
  <si>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</si>
  <si>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</si>
  <si>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</si>
  <si>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</si>
  <si>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</si>
  <si>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</si>
  <si>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</si>
  <si>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</si>
  <si>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</si>
  <si>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</si>
  <si>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</si>
  <si>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表7：</t>
  </si>
  <si>
    <r>
      <t>2023</t>
    </r>
    <r>
      <rPr>
        <b/>
        <sz val="18"/>
        <rFont val="宋体"/>
        <family val="0"/>
      </rPr>
      <t>年一般公共预算收支平衡表</t>
    </r>
  </si>
  <si>
    <t>收            入</t>
  </si>
  <si>
    <t>支              出</t>
  </si>
  <si>
    <t>项            目</t>
  </si>
  <si>
    <t>2023年      预算</t>
  </si>
  <si>
    <t>项           目</t>
  </si>
  <si>
    <t xml:space="preserve">    其他返还性收入</t>
  </si>
  <si>
    <t>地方政府债务收入</t>
  </si>
  <si>
    <t>表8：</t>
  </si>
  <si>
    <t>2023年一般公共预算市对县级专项转移支付分项目预算表</t>
  </si>
  <si>
    <t>项  目</t>
  </si>
  <si>
    <t>2022年预计执行数</t>
  </si>
  <si>
    <t>专项转移支付合计</t>
  </si>
  <si>
    <t>表9：</t>
  </si>
  <si>
    <t>2022年政府性基金收支完成情况表</t>
  </si>
  <si>
    <t>收入</t>
  </si>
  <si>
    <t>支出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</si>
  <si>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</si>
  <si>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</si>
  <si>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</si>
  <si>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</si>
  <si>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</si>
  <si>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三、节能环保支出</t>
  </si>
  <si>
    <t>四、彩票公益金收入</t>
  </si>
  <si>
    <t>四、城乡社区事务</t>
  </si>
  <si>
    <t>五、城市基础设施配套费收入</t>
  </si>
  <si>
    <t>五、农林水事务</t>
  </si>
  <si>
    <t>六、污水处理费收入</t>
  </si>
  <si>
    <t>六、交通运输支出</t>
  </si>
  <si>
    <t>七、其他政府性基金收入</t>
  </si>
  <si>
    <t>七、资源勘探工业信息等支出</t>
  </si>
  <si>
    <t>八、专项债务对应项目专项收入</t>
  </si>
  <si>
    <t>八、其他支出</t>
  </si>
  <si>
    <t>九、债务付息支出</t>
  </si>
  <si>
    <t>十、债务发行费用支出</t>
  </si>
  <si>
    <t>十一、抗疫特别国债安排的支出</t>
  </si>
  <si>
    <t>本年基金收入合计</t>
  </si>
  <si>
    <t>本年基金支出合计</t>
  </si>
  <si>
    <t>补助县市区支出</t>
  </si>
  <si>
    <t>结转下年</t>
  </si>
  <si>
    <t>收入总计</t>
  </si>
  <si>
    <t>支出总计</t>
  </si>
  <si>
    <t>表10：</t>
  </si>
  <si>
    <t>2023年政府性基金收支预算表</t>
  </si>
  <si>
    <t>预算数</t>
  </si>
  <si>
    <t>表11</t>
  </si>
  <si>
    <t>2022年大祥区国有资本经营预算收入执行情况表</t>
  </si>
  <si>
    <r>
      <t>2022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预算数</t>
    </r>
  </si>
  <si>
    <r>
      <t>2022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执行数</t>
    </r>
  </si>
  <si>
    <t>一、本年收入</t>
  </si>
  <si>
    <t>利润收入</t>
  </si>
  <si>
    <t>股利、股息收入</t>
  </si>
  <si>
    <t>产权转让收入</t>
  </si>
  <si>
    <t>清算收入</t>
  </si>
  <si>
    <t>其他国有资本经营预算收入</t>
  </si>
  <si>
    <t>二、上级补助收入</t>
  </si>
  <si>
    <t>三、上年结转</t>
  </si>
  <si>
    <t>合  计</t>
  </si>
  <si>
    <t>表12</t>
  </si>
  <si>
    <t>2022年大祥区国有资本经营预算支出执行情况表</t>
  </si>
  <si>
    <t>一、本年支出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</si>
  <si>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</si>
  <si>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</si>
  <si>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</si>
  <si>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</si>
  <si>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</si>
  <si>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二、补助下级支出</t>
  </si>
  <si>
    <t>三、调出资金</t>
  </si>
  <si>
    <t>四、结转下年</t>
  </si>
  <si>
    <t>附表13：</t>
  </si>
  <si>
    <t>2023年大祥区国有资本经营预算收支总表（草案）</t>
  </si>
  <si>
    <t>收   入</t>
  </si>
  <si>
    <t>支   出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</si>
  <si>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</si>
  <si>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</si>
  <si>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</si>
  <si>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</si>
  <si>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</si>
  <si>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</si>
  <si>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</si>
  <si>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四、社会保障和就业支出</t>
  </si>
  <si>
    <t>五、其他国有资本经营收入</t>
  </si>
  <si>
    <t>五、节能环保支出</t>
  </si>
  <si>
    <t>六、城乡社区支出</t>
  </si>
  <si>
    <t>七、农林水支出</t>
  </si>
  <si>
    <t>八、交通运输支出</t>
  </si>
  <si>
    <t>九、资源勘探电力信息等支出</t>
  </si>
  <si>
    <t>十、商业服务业等支出</t>
  </si>
  <si>
    <t>十一、其他支出</t>
  </si>
  <si>
    <t>本年收入合计</t>
  </si>
  <si>
    <t>本年支出合计</t>
  </si>
  <si>
    <t>转移性支出</t>
  </si>
  <si>
    <t>注：以上科目以政府收支分类国有资本经营预算收支分类科目为准。</t>
  </si>
  <si>
    <t>附表14：</t>
  </si>
  <si>
    <r>
      <t>2023</t>
    </r>
    <r>
      <rPr>
        <b/>
        <sz val="18"/>
        <rFont val="宋体"/>
        <family val="0"/>
      </rPr>
      <t>年大祥区国有资本经营预算收入表（草案）</t>
    </r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</si>
  <si>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</si>
  <si>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</si>
  <si>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</si>
  <si>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</si>
  <si>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</si>
  <si>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>表15：</t>
  </si>
  <si>
    <r>
      <t>2023</t>
    </r>
    <r>
      <rPr>
        <b/>
        <sz val="18"/>
        <rFont val="宋体"/>
        <family val="0"/>
      </rPr>
      <t>年大祥区国有资本经营预算支出表</t>
    </r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</si>
  <si>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</si>
  <si>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</si>
  <si>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</si>
  <si>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</si>
  <si>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其他国有资本经营预算支出</t>
  </si>
  <si>
    <t>表16</t>
  </si>
  <si>
    <t>2022年邵阳市大祥区社会保险基金预算执行情况汇总表</t>
  </si>
  <si>
    <t xml:space="preserve">                                                                                                         单位：万元</t>
  </si>
  <si>
    <t>行次</t>
  </si>
  <si>
    <t>项    目</t>
  </si>
  <si>
    <t>合计</t>
  </si>
  <si>
    <t>企业基本养老保险基金</t>
  </si>
  <si>
    <t xml:space="preserve"> 城乡居民基本养老保险基金</t>
  </si>
  <si>
    <t>机关事业基本养老保险基金</t>
  </si>
  <si>
    <t>失业保险基金</t>
  </si>
  <si>
    <t>城镇职工医疗、城乡居民医疗、保险基金</t>
  </si>
  <si>
    <t>工伤保险基金</t>
  </si>
  <si>
    <t xml:space="preserve">一、上年结余 </t>
  </si>
  <si>
    <t>二、本年收入</t>
  </si>
  <si>
    <t>1、基金保费 收入</t>
  </si>
  <si>
    <t>2、利息收入</t>
  </si>
  <si>
    <t>3、财政补贴收入</t>
  </si>
  <si>
    <t>4、其他收入</t>
  </si>
  <si>
    <t>5、转移收入</t>
  </si>
  <si>
    <t>6、上级补助收入</t>
  </si>
  <si>
    <t>7、下级上解收入</t>
  </si>
  <si>
    <t>三、本年支出</t>
  </si>
  <si>
    <t>1、基本待遇支出</t>
  </si>
  <si>
    <t>8、其他支出</t>
  </si>
  <si>
    <t>9、转移支出</t>
  </si>
  <si>
    <t>10、补助下级支出</t>
  </si>
  <si>
    <t>11、上解上级支出</t>
  </si>
  <si>
    <t>四、年末滚存结余</t>
  </si>
  <si>
    <t>其中：当年结余</t>
  </si>
  <si>
    <t>注：企业基本养老保险、失业保险基金实行省级统筹，省里统一编制预决算。2022年工伤、医保实行市级统筹，市里统一编制预决算。</t>
  </si>
  <si>
    <t>表17</t>
  </si>
  <si>
    <t>2023年邵阳市大祥区社会保险基金预算汇总表</t>
  </si>
  <si>
    <t>表18：</t>
  </si>
  <si>
    <t>2022年邵阳市大祥区政府债务余额和限额情况表</t>
  </si>
  <si>
    <t>单位：亿元</t>
  </si>
  <si>
    <t>地区</t>
  </si>
  <si>
    <t>政府债务余额情况</t>
  </si>
  <si>
    <t>政府债务限额情况</t>
  </si>
  <si>
    <t>一般债务</t>
  </si>
  <si>
    <t>专项债务</t>
  </si>
  <si>
    <t>余额</t>
  </si>
  <si>
    <t>占比%</t>
  </si>
  <si>
    <t>大祥区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</si>
</sst>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_ "/>
    <numFmt numFmtId="179" formatCode="0.00_ "/>
    <numFmt numFmtId="180" formatCode="0_);[Red]\(0\)"/>
    <numFmt numFmtId="181" formatCode="0_ "/>
    <numFmt numFmtId="182" formatCode="#,##0_);[Red]\(#,##0\)"/>
  </numFmts>
  <fonts count="75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2"/>
      <name val="SimSun"/>
      <family val="0"/>
    </font>
    <font>
      <b/>
      <sz val="13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color indexed="8"/>
      <name val="黑体"/>
      <family val="3"/>
    </font>
    <font>
      <sz val="12"/>
      <color indexed="8"/>
      <name val="宋体_GB2312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3"/>
      <name val="仿宋"/>
      <family val="3"/>
    </font>
    <font>
      <b/>
      <sz val="12"/>
      <name val="仿宋"/>
      <family val="3"/>
    </font>
    <font>
      <sz val="13"/>
      <name val="仿宋"/>
      <family val="3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仿宋_GB2312"/>
      <family val="0"/>
    </font>
    <font>
      <b/>
      <sz val="11"/>
      <name val="仿宋_GB2312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华文宋体"/>
      <family val="3"/>
    </font>
    <font>
      <b/>
      <sz val="12"/>
      <name val="仿宋_GB2312"/>
      <family val="0"/>
    </font>
    <font>
      <b/>
      <sz val="12"/>
      <name val="Times New Roman"/>
      <family val="1"/>
    </font>
    <font>
      <b/>
      <sz val="16"/>
      <name val="华文宋体"/>
      <family val="3"/>
    </font>
    <font>
      <sz val="10"/>
      <name val="Arial"/>
      <family val="2"/>
    </font>
    <font>
      <b/>
      <sz val="20"/>
      <name val="黑体"/>
      <family val="3"/>
    </font>
    <font>
      <sz val="12"/>
      <name val="Arial"/>
      <family val="2"/>
    </font>
    <font>
      <sz val="12"/>
      <name val="楷体_GB2312"/>
      <family val="0"/>
    </font>
    <font>
      <b/>
      <sz val="12"/>
      <name val="楷体_GB2312"/>
      <family val="0"/>
    </font>
    <font>
      <sz val="11"/>
      <name val="楷体_GB2312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2"/>
      <color indexed="10"/>
      <name val="楷体_GB2312"/>
      <family val="0"/>
    </font>
    <font>
      <b/>
      <sz val="9"/>
      <name val="SimSun"/>
      <family val="0"/>
    </font>
    <font>
      <b/>
      <sz val="10"/>
      <name val="楷体_GB2312"/>
      <family val="0"/>
    </font>
    <font>
      <sz val="9"/>
      <name val="SimSun"/>
      <family val="0"/>
    </font>
    <font>
      <b/>
      <sz val="11"/>
      <name val="楷体_GB2312"/>
      <family val="0"/>
    </font>
    <font>
      <sz val="12"/>
      <name val="仿宋_GB2312"/>
      <family val="0"/>
    </font>
    <font>
      <sz val="10"/>
      <name val="楷体_GB2312"/>
      <family val="0"/>
    </font>
    <font>
      <sz val="18"/>
      <name val="黑体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7"/>
      <name val="Tahoma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b/>
      <sz val="13"/>
      <color indexed="6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9" fillId="3" borderId="1" applyNumberFormat="0" applyAlignment="0" applyProtection="0"/>
    <xf numFmtId="0" fontId="53" fillId="4" borderId="2" applyNumberFormat="0" applyAlignment="0" applyProtection="0"/>
    <xf numFmtId="176" fontId="0" fillId="0" borderId="0" applyFont="0" applyFill="0" applyBorder="0" applyAlignment="0" applyProtection="0"/>
    <xf numFmtId="0" fontId="48" fillId="5" borderId="0" applyNumberFormat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51" fillId="7" borderId="2" applyNumberFormat="0" applyAlignment="0" applyProtection="0"/>
    <xf numFmtId="0" fontId="59" fillId="8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8" fillId="10" borderId="0" applyNumberFormat="0" applyBorder="0" applyAlignment="0" applyProtection="0"/>
    <xf numFmtId="0" fontId="0" fillId="0" borderId="0">
      <alignment/>
      <protection/>
    </xf>
    <xf numFmtId="0" fontId="48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55" fillId="0" borderId="4" applyNumberFormat="0" applyFill="0" applyAlignment="0" applyProtection="0"/>
    <xf numFmtId="0" fontId="0" fillId="9" borderId="3" applyNumberFormat="0" applyFont="0" applyAlignment="0" applyProtection="0"/>
    <xf numFmtId="0" fontId="57" fillId="0" borderId="5" applyNumberFormat="0" applyFill="0" applyAlignment="0" applyProtection="0"/>
    <xf numFmtId="0" fontId="48" fillId="12" borderId="0" applyNumberFormat="0" applyBorder="0" applyAlignment="0" applyProtection="0"/>
    <xf numFmtId="0" fontId="61" fillId="0" borderId="6" applyNumberFormat="0" applyFill="0" applyAlignment="0" applyProtection="0"/>
    <xf numFmtId="0" fontId="49" fillId="3" borderId="1" applyNumberFormat="0" applyAlignment="0" applyProtection="0"/>
    <xf numFmtId="0" fontId="26" fillId="0" borderId="0">
      <alignment/>
      <protection/>
    </xf>
    <xf numFmtId="0" fontId="48" fillId="13" borderId="0" applyNumberFormat="0" applyBorder="0" applyAlignment="0" applyProtection="0"/>
    <xf numFmtId="0" fontId="51" fillId="3" borderId="2" applyNumberFormat="0" applyAlignment="0" applyProtection="0"/>
    <xf numFmtId="0" fontId="0" fillId="0" borderId="0" applyProtection="0">
      <alignment vertical="center"/>
    </xf>
    <xf numFmtId="0" fontId="54" fillId="14" borderId="7" applyNumberFormat="0" applyAlignment="0" applyProtection="0"/>
    <xf numFmtId="0" fontId="19" fillId="4" borderId="0" applyNumberFormat="0" applyBorder="0" applyAlignment="0" applyProtection="0"/>
    <xf numFmtId="0" fontId="50" fillId="2" borderId="0" applyNumberFormat="0" applyBorder="0" applyAlignment="0" applyProtection="0"/>
    <xf numFmtId="0" fontId="19" fillId="4" borderId="0" applyNumberFormat="0" applyBorder="0" applyAlignment="0" applyProtection="0"/>
    <xf numFmtId="0" fontId="48" fillId="15" borderId="0" applyNumberFormat="0" applyBorder="0" applyAlignment="0" applyProtection="0"/>
    <xf numFmtId="0" fontId="56" fillId="0" borderId="8" applyNumberFormat="0" applyFill="0" applyAlignment="0" applyProtection="0"/>
    <xf numFmtId="0" fontId="20" fillId="0" borderId="9" applyNumberFormat="0" applyFill="0" applyAlignment="0" applyProtection="0"/>
    <xf numFmtId="0" fontId="59" fillId="8" borderId="0" applyNumberFormat="0" applyBorder="0" applyAlignment="0" applyProtection="0"/>
    <xf numFmtId="0" fontId="50" fillId="2" borderId="0" applyNumberFormat="0" applyBorder="0" applyAlignment="0" applyProtection="0"/>
    <xf numFmtId="0" fontId="52" fillId="16" borderId="0" applyNumberFormat="0" applyBorder="0" applyAlignment="0" applyProtection="0"/>
    <xf numFmtId="0" fontId="19" fillId="2" borderId="0" applyNumberFormat="0" applyBorder="0" applyAlignment="0" applyProtection="0"/>
    <xf numFmtId="0" fontId="53" fillId="4" borderId="2" applyNumberFormat="0" applyAlignment="0" applyProtection="0"/>
    <xf numFmtId="0" fontId="19" fillId="17" borderId="0" applyNumberFormat="0" applyBorder="0" applyAlignment="0" applyProtection="0"/>
    <xf numFmtId="0" fontId="48" fillId="18" borderId="0" applyNumberFormat="0" applyBorder="0" applyAlignment="0" applyProtection="0"/>
    <xf numFmtId="0" fontId="56" fillId="0" borderId="8" applyNumberFormat="0" applyFill="0" applyAlignment="0" applyProtection="0"/>
    <xf numFmtId="0" fontId="19" fillId="19" borderId="0" applyNumberFormat="0" applyBorder="0" applyAlignment="0" applyProtection="0"/>
    <xf numFmtId="0" fontId="65" fillId="0" borderId="0">
      <alignment vertical="center"/>
      <protection/>
    </xf>
    <xf numFmtId="0" fontId="19" fillId="20" borderId="0" applyNumberFormat="0" applyBorder="0" applyAlignment="0" applyProtection="0"/>
    <xf numFmtId="0" fontId="49" fillId="7" borderId="1" applyNumberFormat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41" fontId="0" fillId="0" borderId="0" applyFont="0" applyFill="0" applyBorder="0" applyAlignment="0" applyProtection="0"/>
    <xf numFmtId="0" fontId="48" fillId="21" borderId="0" applyNumberFormat="0" applyBorder="0" applyAlignment="0" applyProtection="0"/>
    <xf numFmtId="41" fontId="0" fillId="0" borderId="0" applyFont="0" applyFill="0" applyBorder="0" applyAlignment="0" applyProtection="0"/>
    <xf numFmtId="0" fontId="48" fillId="13" borderId="0" applyNumberFormat="0" applyBorder="0" applyAlignment="0" applyProtection="0"/>
    <xf numFmtId="0" fontId="19" fillId="22" borderId="0" applyNumberFormat="0" applyBorder="0" applyAlignment="0" applyProtection="0"/>
    <xf numFmtId="0" fontId="51" fillId="3" borderId="2" applyNumberFormat="0" applyAlignment="0" applyProtection="0"/>
    <xf numFmtId="0" fontId="19" fillId="22" borderId="0" applyNumberFormat="0" applyBorder="0" applyAlignment="0" applyProtection="0"/>
    <xf numFmtId="0" fontId="48" fillId="23" borderId="0" applyNumberFormat="0" applyBorder="0" applyAlignment="0" applyProtection="0"/>
    <xf numFmtId="0" fontId="19" fillId="20" borderId="0" applyNumberFormat="0" applyBorder="0" applyAlignment="0" applyProtection="0"/>
    <xf numFmtId="0" fontId="48" fillId="23" borderId="0" applyNumberFormat="0" applyBorder="0" applyAlignment="0" applyProtection="0"/>
    <xf numFmtId="0" fontId="48" fillId="5" borderId="0" applyNumberFormat="0" applyBorder="0" applyAlignment="0" applyProtection="0"/>
    <xf numFmtId="0" fontId="52" fillId="16" borderId="0" applyNumberFormat="0" applyBorder="0" applyAlignment="0" applyProtection="0"/>
    <xf numFmtId="0" fontId="19" fillId="11" borderId="0" applyNumberFormat="0" applyBorder="0" applyAlignment="0" applyProtection="0"/>
    <xf numFmtId="0" fontId="48" fillId="24" borderId="0" applyNumberFormat="0" applyBorder="0" applyAlignment="0" applyProtection="0"/>
    <xf numFmtId="0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3" fillId="4" borderId="2" applyNumberForma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66" fillId="2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65" fillId="0" borderId="0">
      <alignment vertical="center"/>
      <protection/>
    </xf>
    <xf numFmtId="0" fontId="59" fillId="8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20" fillId="0" borderId="10" applyNumberFormat="0" applyFill="0" applyAlignment="0" applyProtection="0"/>
    <xf numFmtId="0" fontId="48" fillId="18" borderId="0" applyNumberFormat="0" applyBorder="0" applyAlignment="0" applyProtection="0"/>
    <xf numFmtId="0" fontId="26" fillId="0" borderId="0">
      <alignment/>
      <protection/>
    </xf>
    <xf numFmtId="0" fontId="48" fillId="23" borderId="0" applyNumberFormat="0" applyBorder="0" applyAlignment="0" applyProtection="0"/>
    <xf numFmtId="0" fontId="0" fillId="0" borderId="0">
      <alignment/>
      <protection/>
    </xf>
    <xf numFmtId="0" fontId="48" fillId="23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61" fillId="0" borderId="6" applyNumberFormat="0" applyFill="0" applyAlignment="0" applyProtection="0"/>
    <xf numFmtId="0" fontId="19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19" fillId="2" borderId="0" applyNumberFormat="0" applyBorder="0" applyAlignment="0" applyProtection="0"/>
    <xf numFmtId="0" fontId="70" fillId="0" borderId="0">
      <alignment/>
      <protection/>
    </xf>
    <xf numFmtId="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37" fontId="71" fillId="0" borderId="0">
      <alignment/>
      <protection/>
    </xf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14" borderId="7" applyNumberFormat="0" applyAlignment="0" applyProtection="0"/>
    <xf numFmtId="0" fontId="54" fillId="14" borderId="7" applyNumberFormat="0" applyAlignment="0" applyProtection="0"/>
    <xf numFmtId="0" fontId="26" fillId="0" borderId="0">
      <alignment/>
      <protection/>
    </xf>
    <xf numFmtId="0" fontId="72" fillId="0" borderId="12" applyNumberFormat="0" applyFill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10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6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68" fillId="0" borderId="12" applyNumberFormat="0" applyFill="0" applyAlignment="0" applyProtection="0"/>
    <xf numFmtId="0" fontId="48" fillId="4" borderId="0" applyNumberFormat="0" applyBorder="0" applyAlignment="0" applyProtection="0"/>
    <xf numFmtId="0" fontId="57" fillId="0" borderId="5" applyNumberFormat="0" applyFill="0" applyAlignment="0" applyProtection="0"/>
    <xf numFmtId="0" fontId="19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70" fillId="0" borderId="0">
      <alignment/>
      <protection/>
    </xf>
    <xf numFmtId="0" fontId="19" fillId="20" borderId="0" applyNumberFormat="0" applyBorder="0" applyAlignment="0" applyProtection="0"/>
    <xf numFmtId="0" fontId="56" fillId="0" borderId="8" applyNumberFormat="0" applyFill="0" applyAlignment="0" applyProtection="0"/>
    <xf numFmtId="0" fontId="1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55" fillId="0" borderId="4" applyNumberFormat="0" applyFill="0" applyAlignment="0" applyProtection="0"/>
    <xf numFmtId="0" fontId="67" fillId="0" borderId="0" applyNumberFormat="0" applyFill="0" applyBorder="0" applyAlignment="0" applyProtection="0"/>
  </cellStyleXfs>
  <cellXfs count="384">
    <xf numFmtId="0" fontId="0" fillId="0" borderId="0" xfId="0" applyAlignment="1">
      <alignment vertical="center"/>
    </xf>
    <xf numFmtId="0" fontId="0" fillId="0" borderId="0" xfId="124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100" applyFont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" fontId="3" fillId="0" borderId="14" xfId="153" applyNumberFormat="1" applyFont="1" applyFill="1" applyBorder="1" applyAlignment="1">
      <alignment horizontal="center" vertical="center" wrapText="1"/>
      <protection/>
    </xf>
    <xf numFmtId="10" fontId="3" fillId="0" borderId="14" xfId="1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100" applyFont="1" applyFill="1" applyBorder="1" applyAlignment="1">
      <alignment horizontal="center" vertical="center"/>
      <protection/>
    </xf>
    <xf numFmtId="0" fontId="8" fillId="0" borderId="0" xfId="100" applyFont="1" applyFill="1" applyBorder="1" applyAlignment="1">
      <alignment vertical="center"/>
      <protection/>
    </xf>
    <xf numFmtId="0" fontId="9" fillId="0" borderId="15" xfId="100" applyFont="1" applyFill="1" applyBorder="1" applyAlignment="1">
      <alignment horizontal="right" vertical="center"/>
      <protection/>
    </xf>
    <xf numFmtId="0" fontId="10" fillId="0" borderId="15" xfId="0" applyFont="1" applyFill="1" applyBorder="1" applyAlignment="1">
      <alignment horizontal="right" vertical="center"/>
    </xf>
    <xf numFmtId="0" fontId="11" fillId="0" borderId="13" xfId="100" applyFont="1" applyFill="1" applyBorder="1" applyAlignment="1">
      <alignment horizontal="center" vertical="center" wrapText="1"/>
      <protection/>
    </xf>
    <xf numFmtId="0" fontId="11" fillId="0" borderId="13" xfId="100" applyFont="1" applyFill="1" applyBorder="1" applyAlignment="1">
      <alignment horizontal="center" vertical="center"/>
      <protection/>
    </xf>
    <xf numFmtId="178" fontId="11" fillId="0" borderId="13" xfId="100" applyNumberFormat="1" applyFont="1" applyFill="1" applyBorder="1" applyAlignment="1">
      <alignment horizontal="center" vertical="center" wrapText="1"/>
      <protection/>
    </xf>
    <xf numFmtId="0" fontId="12" fillId="0" borderId="13" xfId="100" applyFont="1" applyFill="1" applyBorder="1" applyAlignment="1">
      <alignment horizontal="center" vertical="center" wrapText="1"/>
      <protection/>
    </xf>
    <xf numFmtId="0" fontId="12" fillId="0" borderId="13" xfId="100" applyFont="1" applyFill="1" applyBorder="1" applyAlignment="1">
      <alignment horizontal="left" vertical="center"/>
      <protection/>
    </xf>
    <xf numFmtId="178" fontId="12" fillId="0" borderId="13" xfId="100" applyNumberFormat="1" applyFont="1" applyFill="1" applyBorder="1" applyAlignment="1">
      <alignment horizontal="center" vertical="center" wrapText="1"/>
      <protection/>
    </xf>
    <xf numFmtId="178" fontId="12" fillId="0" borderId="13" xfId="47" applyNumberFormat="1" applyFont="1" applyFill="1" applyBorder="1" applyAlignment="1">
      <alignment horizontal="center" vertical="center"/>
      <protection/>
    </xf>
    <xf numFmtId="178" fontId="12" fillId="0" borderId="13" xfId="100" applyNumberFormat="1" applyFont="1" applyFill="1" applyBorder="1" applyAlignment="1">
      <alignment horizontal="center" vertical="center"/>
      <protection/>
    </xf>
    <xf numFmtId="0" fontId="10" fillId="0" borderId="13" xfId="100" applyFont="1" applyFill="1" applyBorder="1" applyAlignment="1">
      <alignment horizontal="center" vertical="center" wrapText="1"/>
      <protection/>
    </xf>
    <xf numFmtId="0" fontId="10" fillId="0" borderId="13" xfId="100" applyFont="1" applyFill="1" applyBorder="1" applyAlignment="1">
      <alignment horizontal="left" vertical="center"/>
      <protection/>
    </xf>
    <xf numFmtId="178" fontId="10" fillId="0" borderId="13" xfId="100" applyNumberFormat="1" applyFont="1" applyFill="1" applyBorder="1" applyAlignment="1">
      <alignment horizontal="center" vertical="center"/>
      <protection/>
    </xf>
    <xf numFmtId="178" fontId="10" fillId="0" borderId="13" xfId="47" applyNumberFormat="1" applyFont="1" applyFill="1" applyBorder="1" applyAlignment="1">
      <alignment horizontal="center" vertical="center"/>
      <protection/>
    </xf>
    <xf numFmtId="178" fontId="10" fillId="0" borderId="13" xfId="100" applyNumberFormat="1" applyFont="1" applyFill="1" applyBorder="1" applyAlignment="1" applyProtection="1">
      <alignment horizontal="center" vertical="center"/>
      <protection locked="0"/>
    </xf>
    <xf numFmtId="178" fontId="10" fillId="0" borderId="13" xfId="47" applyNumberFormat="1" applyFont="1" applyFill="1" applyBorder="1" applyAlignment="1">
      <alignment horizontal="center"/>
      <protection/>
    </xf>
    <xf numFmtId="178" fontId="10" fillId="0" borderId="13" xfId="100" applyNumberFormat="1" applyFont="1" applyFill="1" applyBorder="1" applyAlignment="1">
      <alignment horizontal="center"/>
      <protection/>
    </xf>
    <xf numFmtId="178" fontId="10" fillId="0" borderId="13" xfId="0" applyNumberFormat="1" applyFont="1" applyFill="1" applyBorder="1" applyAlignment="1">
      <alignment horizontal="center" vertical="center"/>
    </xf>
    <xf numFmtId="178" fontId="12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3" xfId="100" applyFont="1" applyFill="1" applyBorder="1" applyAlignment="1">
      <alignment horizontal="center" vertical="center" wrapText="1"/>
      <protection/>
    </xf>
    <xf numFmtId="0" fontId="13" fillId="0" borderId="13" xfId="100" applyFont="1" applyFill="1" applyBorder="1" applyAlignment="1">
      <alignment horizontal="center" vertical="center"/>
      <protection/>
    </xf>
    <xf numFmtId="178" fontId="13" fillId="0" borderId="13" xfId="100" applyNumberFormat="1" applyFont="1" applyFill="1" applyBorder="1" applyAlignment="1">
      <alignment horizontal="center" vertical="center" wrapText="1"/>
      <protection/>
    </xf>
    <xf numFmtId="178" fontId="10" fillId="0" borderId="13" xfId="100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179" fontId="17" fillId="0" borderId="13" xfId="0" applyNumberFormat="1" applyFont="1" applyFill="1" applyBorder="1" applyAlignment="1" applyProtection="1">
      <alignment horizontal="center" vertical="center"/>
      <protection/>
    </xf>
    <xf numFmtId="179" fontId="16" fillId="0" borderId="13" xfId="0" applyNumberFormat="1" applyFont="1" applyFill="1" applyBorder="1" applyAlignment="1" applyProtection="1">
      <alignment vertical="center"/>
      <protection/>
    </xf>
    <xf numFmtId="179" fontId="15" fillId="0" borderId="13" xfId="0" applyNumberFormat="1" applyFont="1" applyFill="1" applyBorder="1" applyAlignment="1" applyProtection="1">
      <alignment horizontal="center" vertical="center"/>
      <protection/>
    </xf>
    <xf numFmtId="179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80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 locked="0"/>
    </xf>
    <xf numFmtId="179" fontId="15" fillId="0" borderId="13" xfId="0" applyNumberFormat="1" applyFont="1" applyFill="1" applyBorder="1" applyAlignment="1" applyProtection="1">
      <alignment horizontal="center" vertical="center"/>
      <protection locked="0"/>
    </xf>
    <xf numFmtId="179" fontId="19" fillId="0" borderId="13" xfId="0" applyNumberFormat="1" applyFont="1" applyFill="1" applyBorder="1" applyAlignment="1" applyProtection="1">
      <alignment horizontal="center" vertical="center"/>
      <protection/>
    </xf>
    <xf numFmtId="179" fontId="2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0" applyFont="1" applyProtection="1">
      <alignment vertical="center"/>
      <protection/>
    </xf>
    <xf numFmtId="0" fontId="21" fillId="0" borderId="0" xfId="50" applyFont="1" applyAlignment="1" applyProtection="1">
      <alignment horizontal="center" vertical="center"/>
      <protection/>
    </xf>
    <xf numFmtId="31" fontId="0" fillId="0" borderId="16" xfId="93" applyNumberFormat="1" applyFont="1" applyFill="1" applyBorder="1" applyAlignment="1">
      <alignment vertical="center"/>
      <protection/>
    </xf>
    <xf numFmtId="0" fontId="0" fillId="0" borderId="0" xfId="50" applyFont="1" applyAlignment="1" applyProtection="1">
      <alignment horizontal="right" vertical="center"/>
      <protection/>
    </xf>
    <xf numFmtId="0" fontId="0" fillId="0" borderId="13" xfId="50" applyFont="1" applyBorder="1" applyAlignment="1" applyProtection="1">
      <alignment horizontal="center" vertical="center"/>
      <protection/>
    </xf>
    <xf numFmtId="0" fontId="0" fillId="0" borderId="13" xfId="50" applyFont="1" applyBorder="1" applyAlignment="1" applyProtection="1">
      <alignment horizontal="left" vertical="center"/>
      <protection/>
    </xf>
    <xf numFmtId="181" fontId="1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50" applyFont="1" applyBorder="1" applyProtection="1">
      <alignment vertical="center"/>
      <protection/>
    </xf>
    <xf numFmtId="0" fontId="0" fillId="0" borderId="17" xfId="50" applyFont="1" applyBorder="1" applyAlignment="1" applyProtection="1">
      <alignment horizontal="left" vertical="center"/>
      <protection/>
    </xf>
    <xf numFmtId="0" fontId="22" fillId="0" borderId="0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23" fillId="0" borderId="13" xfId="67" applyFont="1" applyFill="1" applyBorder="1" applyAlignment="1">
      <alignment horizontal="center" vertical="center"/>
      <protection/>
    </xf>
    <xf numFmtId="0" fontId="24" fillId="0" borderId="13" xfId="97" applyFont="1" applyBorder="1" applyAlignment="1">
      <alignment horizontal="center" vertical="center" wrapText="1"/>
      <protection/>
    </xf>
    <xf numFmtId="180" fontId="24" fillId="0" borderId="13" xfId="97" applyNumberFormat="1" applyFont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left" vertical="center" indent="1"/>
      <protection/>
    </xf>
    <xf numFmtId="179" fontId="0" fillId="0" borderId="13" xfId="67" applyNumberFormat="1" applyFont="1" applyBorder="1" applyAlignment="1">
      <alignment horizontal="center" vertical="center"/>
      <protection/>
    </xf>
    <xf numFmtId="0" fontId="0" fillId="0" borderId="13" xfId="97" applyFont="1" applyBorder="1" applyAlignment="1">
      <alignment horizontal="left" vertical="center" indent="2"/>
      <protection/>
    </xf>
    <xf numFmtId="179" fontId="0" fillId="0" borderId="13" xfId="0" applyNumberFormat="1" applyFont="1" applyFill="1" applyBorder="1" applyAlignment="1" applyProtection="1">
      <alignment horizontal="center" vertical="center"/>
      <protection/>
    </xf>
    <xf numFmtId="179" fontId="0" fillId="0" borderId="13" xfId="131" applyNumberFormat="1" applyFont="1" applyBorder="1" applyAlignment="1">
      <alignment horizontal="center" vertical="center"/>
      <protection/>
    </xf>
    <xf numFmtId="0" fontId="0" fillId="0" borderId="13" xfId="67" applyFont="1" applyFill="1" applyBorder="1" applyAlignment="1">
      <alignment horizontal="left" vertical="center" indent="2"/>
      <protection/>
    </xf>
    <xf numFmtId="179" fontId="0" fillId="0" borderId="13" xfId="67" applyNumberFormat="1" applyFont="1" applyFill="1" applyBorder="1" applyAlignment="1">
      <alignment horizontal="center" vertical="center"/>
      <protection/>
    </xf>
    <xf numFmtId="0" fontId="0" fillId="0" borderId="13" xfId="67" applyFont="1" applyBorder="1" applyAlignment="1">
      <alignment horizontal="left" vertical="center" indent="2"/>
      <protection/>
    </xf>
    <xf numFmtId="0" fontId="23" fillId="0" borderId="13" xfId="67" applyFont="1" applyBorder="1" applyAlignment="1">
      <alignment horizontal="center" vertical="center"/>
      <protection/>
    </xf>
    <xf numFmtId="179" fontId="24" fillId="0" borderId="13" xfId="67" applyNumberFormat="1" applyFont="1" applyBorder="1" applyAlignment="1">
      <alignment horizontal="center" vertical="center"/>
      <protection/>
    </xf>
    <xf numFmtId="0" fontId="25" fillId="0" borderId="0" xfId="92" applyFont="1" applyAlignment="1" applyProtection="1">
      <alignment horizontal="center"/>
      <protection locked="0"/>
    </xf>
    <xf numFmtId="17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0" xfId="92">
      <alignment/>
      <protection/>
    </xf>
    <xf numFmtId="0" fontId="0" fillId="0" borderId="0" xfId="0" applyFont="1" applyAlignment="1">
      <alignment vertical="center"/>
    </xf>
    <xf numFmtId="0" fontId="2" fillId="0" borderId="0" xfId="92" applyFont="1">
      <alignment/>
      <protection/>
    </xf>
    <xf numFmtId="0" fontId="26" fillId="0" borderId="0" xfId="92" applyAlignment="1">
      <alignment horizontal="center"/>
      <protection/>
    </xf>
    <xf numFmtId="179" fontId="26" fillId="0" borderId="0" xfId="92" applyNumberFormat="1" applyAlignment="1">
      <alignment horizontal="center"/>
      <protection/>
    </xf>
    <xf numFmtId="0" fontId="22" fillId="0" borderId="0" xfId="92" applyFont="1" applyAlignment="1" applyProtection="1">
      <alignment horizontal="center"/>
      <protection locked="0"/>
    </xf>
    <xf numFmtId="0" fontId="22" fillId="0" borderId="0" xfId="92" applyFont="1" applyAlignment="1" applyProtection="1">
      <alignment/>
      <protection locked="0"/>
    </xf>
    <xf numFmtId="0" fontId="27" fillId="0" borderId="0" xfId="92" applyFont="1" applyAlignment="1" applyProtection="1">
      <alignment horizontal="center"/>
      <protection locked="0"/>
    </xf>
    <xf numFmtId="0" fontId="0" fillId="0" borderId="0" xfId="92" applyFont="1">
      <alignment/>
      <protection/>
    </xf>
    <xf numFmtId="0" fontId="28" fillId="0" borderId="0" xfId="92" applyFont="1">
      <alignment/>
      <protection/>
    </xf>
    <xf numFmtId="179" fontId="28" fillId="0" borderId="0" xfId="92" applyNumberFormat="1" applyFont="1">
      <alignment/>
      <protection/>
    </xf>
    <xf numFmtId="0" fontId="2" fillId="0" borderId="16" xfId="92" applyFont="1" applyBorder="1" applyAlignment="1">
      <alignment horizontal="right"/>
      <protection/>
    </xf>
    <xf numFmtId="0" fontId="5" fillId="0" borderId="13" xfId="92" applyFont="1" applyBorder="1" applyAlignment="1">
      <alignment horizontal="center" vertical="center"/>
      <protection/>
    </xf>
    <xf numFmtId="179" fontId="5" fillId="0" borderId="13" xfId="92" applyNumberFormat="1" applyFont="1" applyBorder="1" applyAlignment="1">
      <alignment horizontal="center" vertical="center" wrapText="1"/>
      <protection/>
    </xf>
    <xf numFmtId="3" fontId="0" fillId="0" borderId="18" xfId="21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vertical="center"/>
      <protection locked="0"/>
    </xf>
    <xf numFmtId="1" fontId="30" fillId="0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0" xfId="92" applyNumberFormat="1" applyFont="1">
      <alignment/>
      <protection/>
    </xf>
    <xf numFmtId="0" fontId="31" fillId="0" borderId="16" xfId="92" applyFont="1" applyBorder="1" applyAlignment="1">
      <alignment horizontal="right"/>
      <protection/>
    </xf>
    <xf numFmtId="0" fontId="5" fillId="0" borderId="19" xfId="92" applyFont="1" applyBorder="1" applyAlignment="1">
      <alignment horizontal="center" vertical="center"/>
      <protection/>
    </xf>
    <xf numFmtId="179" fontId="5" fillId="0" borderId="19" xfId="92" applyNumberFormat="1" applyFont="1" applyBorder="1" applyAlignment="1">
      <alignment horizontal="center" vertical="center" wrapText="1"/>
      <protection/>
    </xf>
    <xf numFmtId="1" fontId="29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3" xfId="21" applyNumberFormat="1" applyFont="1" applyFill="1" applyBorder="1" applyAlignment="1" applyProtection="1">
      <alignment horizontal="left" vertical="center"/>
      <protection/>
    </xf>
    <xf numFmtId="3" fontId="2" fillId="0" borderId="13" xfId="21" applyNumberFormat="1" applyFont="1" applyFill="1" applyBorder="1" applyAlignment="1" applyProtection="1">
      <alignment horizontal="left" vertical="center"/>
      <protection/>
    </xf>
    <xf numFmtId="3" fontId="0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4" fontId="0" fillId="0" borderId="0" xfId="0" applyNumberFormat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152" applyFont="1" applyFill="1" applyBorder="1" applyAlignment="1">
      <alignment/>
      <protection/>
    </xf>
    <xf numFmtId="0" fontId="2" fillId="0" borderId="0" xfId="92" applyFont="1" applyFill="1" applyBorder="1" applyAlignment="1">
      <alignment/>
      <protection/>
    </xf>
    <xf numFmtId="0" fontId="25" fillId="0" borderId="0" xfId="152" applyFont="1" applyFill="1" applyBorder="1" applyAlignment="1">
      <alignment horizontal="center" vertical="center" wrapText="1"/>
      <protection/>
    </xf>
    <xf numFmtId="0" fontId="33" fillId="0" borderId="0" xfId="152" applyFont="1" applyFill="1" applyBorder="1" applyAlignment="1">
      <alignment horizontal="center" vertical="center"/>
      <protection/>
    </xf>
    <xf numFmtId="0" fontId="2" fillId="0" borderId="0" xfId="152" applyFont="1" applyFill="1" applyBorder="1" applyAlignment="1">
      <alignment horizontal="right" vertical="center"/>
      <protection/>
    </xf>
    <xf numFmtId="0" fontId="34" fillId="0" borderId="13" xfId="152" applyFont="1" applyFill="1" applyBorder="1" applyAlignment="1">
      <alignment horizontal="center" vertical="center"/>
      <protection/>
    </xf>
    <xf numFmtId="0" fontId="34" fillId="0" borderId="19" xfId="152" applyFont="1" applyFill="1" applyBorder="1" applyAlignment="1">
      <alignment horizontal="center" vertical="center" wrapText="1"/>
      <protection/>
    </xf>
    <xf numFmtId="0" fontId="34" fillId="0" borderId="19" xfId="152" applyFont="1" applyFill="1" applyBorder="1" applyAlignment="1">
      <alignment horizontal="center" vertical="center"/>
      <protection/>
    </xf>
    <xf numFmtId="0" fontId="34" fillId="0" borderId="18" xfId="152" applyNumberFormat="1" applyFont="1" applyFill="1" applyBorder="1" applyAlignment="1" applyProtection="1">
      <alignment horizontal="center" vertical="center"/>
      <protection/>
    </xf>
    <xf numFmtId="182" fontId="34" fillId="0" borderId="13" xfId="152" applyNumberFormat="1" applyFont="1" applyFill="1" applyBorder="1" applyAlignment="1">
      <alignment horizontal="right" vertical="center"/>
      <protection/>
    </xf>
    <xf numFmtId="0" fontId="35" fillId="0" borderId="13" xfId="0" applyNumberFormat="1" applyFont="1" applyFill="1" applyBorder="1" applyAlignment="1" applyProtection="1">
      <alignment horizontal="left" vertical="center"/>
      <protection/>
    </xf>
    <xf numFmtId="1" fontId="29" fillId="0" borderId="13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 applyProtection="1">
      <alignment horizontal="left" vertical="center" wrapText="1"/>
      <protection/>
    </xf>
    <xf numFmtId="0" fontId="3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vertical="center"/>
    </xf>
    <xf numFmtId="0" fontId="37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ill="1" applyBorder="1" applyAlignment="1">
      <alignment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0" fillId="0" borderId="0" xfId="102" applyFont="1">
      <alignment/>
      <protection/>
    </xf>
    <xf numFmtId="0" fontId="29" fillId="0" borderId="0" xfId="102" applyFont="1" applyAlignment="1">
      <alignment horizontal="center" vertical="center"/>
      <protection/>
    </xf>
    <xf numFmtId="0" fontId="0" fillId="0" borderId="0" xfId="102">
      <alignment/>
      <protection/>
    </xf>
    <xf numFmtId="0" fontId="14" fillId="0" borderId="0" xfId="102" applyFont="1" applyAlignment="1">
      <alignment horizontal="center"/>
      <protection/>
    </xf>
    <xf numFmtId="0" fontId="38" fillId="0" borderId="0" xfId="102" applyFont="1" applyAlignment="1">
      <alignment horizontal="center"/>
      <protection/>
    </xf>
    <xf numFmtId="0" fontId="31" fillId="0" borderId="0" xfId="102" applyFont="1" applyAlignment="1">
      <alignment horizontal="right" vertical="center"/>
      <protection/>
    </xf>
    <xf numFmtId="0" fontId="5" fillId="0" borderId="13" xfId="102" applyFont="1" applyBorder="1" applyAlignment="1">
      <alignment horizontal="center" vertical="center"/>
      <protection/>
    </xf>
    <xf numFmtId="0" fontId="5" fillId="0" borderId="13" xfId="102" applyFont="1" applyBorder="1" applyAlignment="1">
      <alignment horizontal="center" vertical="center" wrapText="1"/>
      <protection/>
    </xf>
    <xf numFmtId="0" fontId="29" fillId="0" borderId="13" xfId="99" applyFont="1" applyBorder="1" applyAlignment="1">
      <alignment horizontal="left" vertical="center"/>
      <protection/>
    </xf>
    <xf numFmtId="1" fontId="30" fillId="0" borderId="13" xfId="102" applyNumberFormat="1" applyFont="1" applyBorder="1" applyAlignment="1">
      <alignment horizontal="right" vertical="center"/>
      <protection/>
    </xf>
    <xf numFmtId="0" fontId="29" fillId="0" borderId="13" xfId="102" applyFont="1" applyBorder="1" applyAlignment="1">
      <alignment horizontal="left" vertical="center"/>
      <protection/>
    </xf>
    <xf numFmtId="181" fontId="30" fillId="0" borderId="13" xfId="102" applyNumberFormat="1" applyFont="1" applyBorder="1" applyAlignment="1">
      <alignment horizontal="right" vertical="center"/>
      <protection/>
    </xf>
    <xf numFmtId="0" fontId="39" fillId="0" borderId="0" xfId="102" applyFont="1" applyAlignment="1">
      <alignment horizontal="center" vertical="center"/>
      <protection/>
    </xf>
    <xf numFmtId="0" fontId="30" fillId="0" borderId="13" xfId="119" applyFont="1" applyBorder="1" applyAlignment="1">
      <alignment horizontal="right" vertical="center"/>
      <protection/>
    </xf>
    <xf numFmtId="0" fontId="29" fillId="0" borderId="13" xfId="142" applyFont="1" applyBorder="1" applyAlignment="1">
      <alignment horizontal="left" vertical="center"/>
      <protection/>
    </xf>
    <xf numFmtId="0" fontId="30" fillId="0" borderId="20" xfId="119" applyFont="1" applyBorder="1" applyAlignment="1">
      <alignment horizontal="right" vertical="center"/>
      <protection/>
    </xf>
    <xf numFmtId="0" fontId="29" fillId="0" borderId="13" xfId="177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right" vertical="center" wrapText="1"/>
    </xf>
    <xf numFmtId="0" fontId="29" fillId="0" borderId="13" xfId="119" applyFont="1" applyBorder="1" applyAlignment="1">
      <alignment horizontal="right" vertical="center"/>
      <protection/>
    </xf>
    <xf numFmtId="0" fontId="29" fillId="0" borderId="13" xfId="177" applyFont="1" applyFill="1" applyBorder="1" applyAlignment="1">
      <alignment horizontal="left" vertical="center"/>
      <protection/>
    </xf>
    <xf numFmtId="0" fontId="29" fillId="0" borderId="13" xfId="103" applyFont="1" applyBorder="1" applyAlignment="1">
      <alignment horizontal="right" vertical="center"/>
      <protection/>
    </xf>
    <xf numFmtId="0" fontId="31" fillId="0" borderId="13" xfId="177" applyFont="1" applyBorder="1" applyAlignment="1">
      <alignment horizontal="left" vertical="center"/>
      <protection/>
    </xf>
    <xf numFmtId="0" fontId="29" fillId="0" borderId="13" xfId="119" applyFont="1" applyBorder="1" applyAlignment="1">
      <alignment horizontal="center" vertical="center"/>
      <protection/>
    </xf>
    <xf numFmtId="181" fontId="29" fillId="0" borderId="13" xfId="103" applyNumberFormat="1" applyFont="1" applyBorder="1" applyAlignment="1">
      <alignment horizontal="right" vertical="center"/>
      <protection/>
    </xf>
    <xf numFmtId="0" fontId="29" fillId="0" borderId="13" xfId="160" applyFont="1" applyBorder="1" applyAlignment="1">
      <alignment horizontal="left" vertical="center"/>
      <protection/>
    </xf>
    <xf numFmtId="0" fontId="29" fillId="0" borderId="13" xfId="103" applyFont="1" applyBorder="1" applyAlignment="1">
      <alignment horizontal="left" vertical="center"/>
      <protection/>
    </xf>
    <xf numFmtId="0" fontId="30" fillId="0" borderId="13" xfId="160" applyFont="1" applyBorder="1" applyAlignment="1">
      <alignment horizontal="left" vertical="center"/>
      <protection/>
    </xf>
    <xf numFmtId="1" fontId="30" fillId="0" borderId="13" xfId="119" applyNumberFormat="1" applyFont="1" applyBorder="1" applyAlignment="1">
      <alignment horizontal="right" vertical="center"/>
      <protection/>
    </xf>
    <xf numFmtId="0" fontId="30" fillId="0" borderId="13" xfId="119" applyFont="1" applyBorder="1" applyAlignment="1">
      <alignment horizontal="center" vertical="center"/>
      <protection/>
    </xf>
    <xf numFmtId="181" fontId="30" fillId="0" borderId="13" xfId="119" applyNumberFormat="1" applyFont="1" applyBorder="1" applyAlignment="1">
      <alignment horizontal="right" vertical="center"/>
      <protection/>
    </xf>
    <xf numFmtId="0" fontId="26" fillId="0" borderId="0" xfId="92" applyFont="1" applyFill="1" applyBorder="1" applyAlignment="1">
      <alignment/>
      <protection/>
    </xf>
    <xf numFmtId="0" fontId="29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26" fillId="0" borderId="0" xfId="92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 applyProtection="1">
      <alignment horizontal="left" vertical="center" wrapText="1"/>
      <protection/>
    </xf>
    <xf numFmtId="4" fontId="40" fillId="25" borderId="22" xfId="0" applyNumberFormat="1" applyFont="1" applyFill="1" applyBorder="1" applyAlignment="1">
      <alignment vertical="center" wrapText="1"/>
    </xf>
    <xf numFmtId="179" fontId="41" fillId="0" borderId="0" xfId="0" applyNumberFormat="1" applyFont="1" applyFill="1" applyBorder="1" applyAlignment="1">
      <alignment vertical="center"/>
    </xf>
    <xf numFmtId="0" fontId="40" fillId="25" borderId="22" xfId="0" applyFont="1" applyFill="1" applyBorder="1" applyAlignment="1">
      <alignment horizontal="left" vertical="center" wrapText="1"/>
    </xf>
    <xf numFmtId="179" fontId="40" fillId="25" borderId="0" xfId="0" applyNumberFormat="1" applyFont="1" applyFill="1" applyBorder="1" applyAlignment="1">
      <alignment vertical="center" wrapText="1"/>
    </xf>
    <xf numFmtId="179" fontId="42" fillId="25" borderId="0" xfId="0" applyNumberFormat="1" applyFont="1" applyFill="1" applyBorder="1" applyAlignment="1">
      <alignment vertical="center" wrapText="1"/>
    </xf>
    <xf numFmtId="0" fontId="42" fillId="25" borderId="22" xfId="0" applyFont="1" applyFill="1" applyBorder="1" applyAlignment="1">
      <alignment horizontal="left" vertical="center" wrapText="1"/>
    </xf>
    <xf numFmtId="4" fontId="42" fillId="25" borderId="22" xfId="0" applyNumberFormat="1" applyFont="1" applyFill="1" applyBorder="1" applyAlignment="1">
      <alignment vertical="center" wrapText="1"/>
    </xf>
    <xf numFmtId="179" fontId="29" fillId="0" borderId="0" xfId="0" applyNumberFormat="1" applyFont="1" applyFill="1" applyBorder="1" applyAlignment="1">
      <alignment vertical="center"/>
    </xf>
    <xf numFmtId="179" fontId="3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6" fillId="0" borderId="18" xfId="0" applyNumberFormat="1" applyFont="1" applyFill="1" applyBorder="1" applyAlignment="1" applyProtection="1">
      <alignment horizontal="left" vertical="center" wrapText="1"/>
      <protection/>
    </xf>
    <xf numFmtId="179" fontId="29" fillId="0" borderId="21" xfId="0" applyNumberFormat="1" applyFont="1" applyFill="1" applyBorder="1" applyAlignment="1">
      <alignment vertical="center"/>
    </xf>
    <xf numFmtId="179" fontId="30" fillId="0" borderId="21" xfId="0" applyNumberFormat="1" applyFont="1" applyFill="1" applyBorder="1" applyAlignment="1">
      <alignment vertical="center"/>
    </xf>
    <xf numFmtId="0" fontId="36" fillId="0" borderId="23" xfId="0" applyNumberFormat="1" applyFont="1" applyFill="1" applyBorder="1" applyAlignment="1" applyProtection="1">
      <alignment horizontal="left" vertical="center" wrapText="1"/>
      <protection/>
    </xf>
    <xf numFmtId="0" fontId="37" fillId="0" borderId="23" xfId="0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Fill="1" applyBorder="1" applyAlignment="1" applyProtection="1">
      <alignment horizontal="left" vertical="center" wrapText="1"/>
      <protection/>
    </xf>
    <xf numFmtId="179" fontId="37" fillId="0" borderId="18" xfId="0" applyNumberFormat="1" applyFont="1" applyFill="1" applyBorder="1" applyAlignment="1" applyProtection="1">
      <alignment horizontal="left" vertical="center" wrapText="1"/>
      <protection/>
    </xf>
    <xf numFmtId="179" fontId="29" fillId="0" borderId="25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29" fillId="0" borderId="14" xfId="0" applyNumberFormat="1" applyFont="1" applyFill="1" applyBorder="1" applyAlignment="1">
      <alignment vertical="center"/>
    </xf>
    <xf numFmtId="0" fontId="26" fillId="0" borderId="0" xfId="92" applyFont="1" applyFill="1" applyBorder="1" applyAlignment="1">
      <alignment horizontal="center"/>
      <protection/>
    </xf>
    <xf numFmtId="179" fontId="26" fillId="0" borderId="0" xfId="92" applyNumberFormat="1" applyFont="1" applyFill="1" applyBorder="1" applyAlignment="1">
      <alignment horizontal="center"/>
      <protection/>
    </xf>
    <xf numFmtId="1" fontId="2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79" fontId="5" fillId="0" borderId="19" xfId="92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9" fontId="5" fillId="0" borderId="20" xfId="92" applyNumberFormat="1" applyFont="1" applyFill="1" applyBorder="1" applyAlignment="1">
      <alignment horizontal="center" vertical="center" wrapText="1"/>
      <protection/>
    </xf>
    <xf numFmtId="1" fontId="29" fillId="0" borderId="13" xfId="0" applyNumberFormat="1" applyFont="1" applyFill="1" applyBorder="1" applyAlignment="1" applyProtection="1">
      <alignment vertical="center"/>
      <protection locked="0"/>
    </xf>
    <xf numFmtId="1" fontId="29" fillId="0" borderId="13" xfId="92" applyNumberFormat="1" applyFont="1" applyFill="1" applyBorder="1" applyAlignment="1">
      <alignment horizontal="center" vertical="center"/>
      <protection/>
    </xf>
    <xf numFmtId="179" fontId="29" fillId="0" borderId="13" xfId="92" applyNumberFormat="1" applyFont="1" applyFill="1" applyBorder="1" applyAlignment="1">
      <alignment horizontal="center" vertical="center"/>
      <protection/>
    </xf>
    <xf numFmtId="1" fontId="30" fillId="0" borderId="13" xfId="0" applyNumberFormat="1" applyFont="1" applyFill="1" applyBorder="1" applyAlignment="1" applyProtection="1">
      <alignment vertical="center"/>
      <protection locked="0"/>
    </xf>
    <xf numFmtId="1" fontId="30" fillId="0" borderId="13" xfId="92" applyNumberFormat="1" applyFont="1" applyFill="1" applyBorder="1" applyAlignment="1">
      <alignment horizontal="center" vertical="center"/>
      <protection/>
    </xf>
    <xf numFmtId="179" fontId="30" fillId="0" borderId="13" xfId="92" applyNumberFormat="1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>
      <alignment vertical="center" wrapText="1"/>
    </xf>
    <xf numFmtId="181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vertical="center"/>
    </xf>
    <xf numFmtId="181" fontId="26" fillId="0" borderId="0" xfId="92" applyNumberFormat="1" applyFont="1" applyFill="1" applyBorder="1" applyAlignment="1">
      <alignment horizontal="center"/>
      <protection/>
    </xf>
    <xf numFmtId="10" fontId="26" fillId="0" borderId="0" xfId="92" applyNumberFormat="1" applyFont="1" applyFill="1" applyBorder="1" applyAlignment="1">
      <alignment horizontal="center"/>
      <protection/>
    </xf>
    <xf numFmtId="0" fontId="22" fillId="0" borderId="0" xfId="92" applyFont="1" applyFill="1" applyBorder="1" applyAlignment="1" applyProtection="1">
      <alignment horizontal="center"/>
      <protection locked="0"/>
    </xf>
    <xf numFmtId="181" fontId="22" fillId="0" borderId="0" xfId="92" applyNumberFormat="1" applyFont="1" applyFill="1" applyBorder="1" applyAlignment="1" applyProtection="1">
      <alignment horizontal="center"/>
      <protection locked="0"/>
    </xf>
    <xf numFmtId="10" fontId="22" fillId="0" borderId="0" xfId="92" applyNumberFormat="1" applyFont="1" applyFill="1" applyBorder="1" applyAlignment="1" applyProtection="1">
      <alignment horizontal="center"/>
      <protection locked="0"/>
    </xf>
    <xf numFmtId="0" fontId="0" fillId="0" borderId="0" xfId="92" applyFont="1" applyFill="1" applyBorder="1" applyAlignment="1">
      <alignment/>
      <protection/>
    </xf>
    <xf numFmtId="179" fontId="0" fillId="0" borderId="0" xfId="92" applyNumberFormat="1" applyFont="1" applyFill="1" applyBorder="1" applyAlignment="1">
      <alignment/>
      <protection/>
    </xf>
    <xf numFmtId="181" fontId="0" fillId="0" borderId="0" xfId="92" applyNumberFormat="1" applyFont="1" applyFill="1" applyBorder="1" applyAlignment="1">
      <alignment horizontal="center"/>
      <protection/>
    </xf>
    <xf numFmtId="10" fontId="31" fillId="0" borderId="0" xfId="92" applyNumberFormat="1" applyFont="1" applyFill="1" applyBorder="1" applyAlignment="1">
      <alignment/>
      <protection/>
    </xf>
    <xf numFmtId="0" fontId="5" fillId="0" borderId="19" xfId="92" applyFont="1" applyFill="1" applyBorder="1" applyAlignment="1">
      <alignment horizontal="center" vertical="center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181" fontId="5" fillId="0" borderId="19" xfId="92" applyNumberFormat="1" applyFont="1" applyFill="1" applyBorder="1" applyAlignment="1">
      <alignment horizontal="center" vertical="center" wrapText="1"/>
      <protection/>
    </xf>
    <xf numFmtId="10" fontId="5" fillId="0" borderId="19" xfId="92" applyNumberFormat="1" applyFont="1" applyFill="1" applyBorder="1" applyAlignment="1">
      <alignment horizontal="center" vertical="center" wrapText="1"/>
      <protection/>
    </xf>
    <xf numFmtId="0" fontId="5" fillId="0" borderId="20" xfId="92" applyFont="1" applyFill="1" applyBorder="1" applyAlignment="1">
      <alignment horizontal="center" vertical="center"/>
      <protection/>
    </xf>
    <xf numFmtId="0" fontId="5" fillId="0" borderId="20" xfId="92" applyFont="1" applyFill="1" applyBorder="1" applyAlignment="1">
      <alignment horizontal="center" vertical="center" wrapText="1"/>
      <protection/>
    </xf>
    <xf numFmtId="181" fontId="5" fillId="0" borderId="20" xfId="92" applyNumberFormat="1" applyFont="1" applyFill="1" applyBorder="1" applyAlignment="1">
      <alignment horizontal="center" vertical="center" wrapText="1"/>
      <protection/>
    </xf>
    <xf numFmtId="10" fontId="5" fillId="0" borderId="20" xfId="92" applyNumberFormat="1" applyFont="1" applyFill="1" applyBorder="1" applyAlignment="1">
      <alignment horizontal="center" vertical="center" wrapText="1"/>
      <protection/>
    </xf>
    <xf numFmtId="180" fontId="30" fillId="0" borderId="13" xfId="92" applyNumberFormat="1" applyFont="1" applyFill="1" applyBorder="1" applyAlignment="1">
      <alignment horizontal="center" vertical="center"/>
      <protection/>
    </xf>
    <xf numFmtId="181" fontId="24" fillId="26" borderId="13" xfId="0" applyNumberFormat="1" applyFont="1" applyFill="1" applyBorder="1" applyAlignment="1">
      <alignment horizontal="center"/>
    </xf>
    <xf numFmtId="181" fontId="30" fillId="0" borderId="13" xfId="92" applyNumberFormat="1" applyFont="1" applyFill="1" applyBorder="1" applyAlignment="1">
      <alignment horizontal="center" vertical="center"/>
      <protection/>
    </xf>
    <xf numFmtId="10" fontId="30" fillId="7" borderId="13" xfId="92" applyNumberFormat="1" applyFont="1" applyFill="1" applyBorder="1" applyAlignment="1">
      <alignment horizontal="center" vertical="center"/>
      <protection/>
    </xf>
    <xf numFmtId="1" fontId="29" fillId="7" borderId="13" xfId="0" applyNumberFormat="1" applyFont="1" applyFill="1" applyBorder="1" applyAlignment="1" applyProtection="1">
      <alignment horizontal="left" vertical="center"/>
      <protection locked="0"/>
    </xf>
    <xf numFmtId="0" fontId="44" fillId="0" borderId="13" xfId="0" applyFont="1" applyFill="1" applyBorder="1" applyAlignment="1">
      <alignment horizontal="center"/>
    </xf>
    <xf numFmtId="181" fontId="44" fillId="0" borderId="13" xfId="0" applyNumberFormat="1" applyFont="1" applyFill="1" applyBorder="1" applyAlignment="1">
      <alignment horizontal="center"/>
    </xf>
    <xf numFmtId="181" fontId="29" fillId="0" borderId="13" xfId="92" applyNumberFormat="1" applyFont="1" applyFill="1" applyBorder="1" applyAlignment="1">
      <alignment horizontal="center"/>
      <protection/>
    </xf>
    <xf numFmtId="10" fontId="29" fillId="7" borderId="13" xfId="92" applyNumberFormat="1" applyFont="1" applyFill="1" applyBorder="1" applyAlignment="1">
      <alignment horizontal="center" vertical="center"/>
      <protection/>
    </xf>
    <xf numFmtId="0" fontId="29" fillId="7" borderId="13" xfId="92" applyFont="1" applyFill="1" applyBorder="1" applyAlignment="1" applyProtection="1">
      <alignment horizontal="left" vertical="center"/>
      <protection locked="0"/>
    </xf>
    <xf numFmtId="180" fontId="29" fillId="0" borderId="13" xfId="92" applyNumberFormat="1" applyFont="1" applyFill="1" applyBorder="1" applyAlignment="1">
      <alignment horizontal="center" vertical="center"/>
      <protection/>
    </xf>
    <xf numFmtId="1" fontId="29" fillId="7" borderId="13" xfId="92" applyNumberFormat="1" applyFont="1" applyFill="1" applyBorder="1" applyAlignment="1">
      <alignment horizontal="center"/>
      <protection/>
    </xf>
    <xf numFmtId="1" fontId="29" fillId="0" borderId="13" xfId="92" applyNumberFormat="1" applyFont="1" applyFill="1" applyBorder="1" applyAlignment="1">
      <alignment horizontal="center"/>
      <protection/>
    </xf>
    <xf numFmtId="0" fontId="45" fillId="0" borderId="13" xfId="92" applyFont="1" applyFill="1" applyBorder="1" applyAlignment="1">
      <alignment horizontal="center" vertical="center"/>
      <protection/>
    </xf>
    <xf numFmtId="0" fontId="29" fillId="0" borderId="13" xfId="92" applyFont="1" applyFill="1" applyBorder="1" applyAlignment="1" applyProtection="1">
      <alignment/>
      <protection locked="0"/>
    </xf>
    <xf numFmtId="181" fontId="30" fillId="0" borderId="13" xfId="92" applyNumberFormat="1" applyFont="1" applyFill="1" applyBorder="1" applyAlignment="1">
      <alignment horizontal="center"/>
      <protection/>
    </xf>
    <xf numFmtId="0" fontId="45" fillId="7" borderId="13" xfId="92" applyFont="1" applyFill="1" applyBorder="1" applyAlignment="1" applyProtection="1">
      <alignment horizontal="left" vertical="center"/>
      <protection locked="0"/>
    </xf>
    <xf numFmtId="0" fontId="30" fillId="0" borderId="18" xfId="0" applyNumberFormat="1" applyFont="1" applyFill="1" applyBorder="1" applyAlignment="1" applyProtection="1">
      <alignment horizontal="left" vertical="center"/>
      <protection/>
    </xf>
    <xf numFmtId="0" fontId="29" fillId="0" borderId="18" xfId="0" applyNumberFormat="1" applyFont="1" applyFill="1" applyBorder="1" applyAlignment="1" applyProtection="1">
      <alignment horizontal="left" vertical="center"/>
      <protection/>
    </xf>
    <xf numFmtId="0" fontId="29" fillId="0" borderId="13" xfId="0" applyNumberFormat="1" applyFont="1" applyFill="1" applyBorder="1" applyAlignment="1" applyProtection="1">
      <alignment horizontal="left" vertical="center"/>
      <protection/>
    </xf>
    <xf numFmtId="0" fontId="29" fillId="7" borderId="18" xfId="0" applyNumberFormat="1" applyFont="1" applyFill="1" applyBorder="1" applyAlignment="1" applyProtection="1">
      <alignment horizontal="left" vertical="center"/>
      <protection/>
    </xf>
    <xf numFmtId="0" fontId="30" fillId="0" borderId="13" xfId="92" applyFont="1" applyFill="1" applyBorder="1" applyAlignment="1" applyProtection="1">
      <alignment vertical="center"/>
      <protection locked="0"/>
    </xf>
    <xf numFmtId="0" fontId="0" fillId="0" borderId="0" xfId="99" applyFont="1">
      <alignment/>
      <protection/>
    </xf>
    <xf numFmtId="0" fontId="0" fillId="0" borderId="0" xfId="99" applyFont="1" applyAlignment="1">
      <alignment horizontal="center" vertical="center"/>
      <protection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14" fillId="0" borderId="0" xfId="99" applyFont="1" applyAlignment="1">
      <alignment horizontal="center"/>
      <protection/>
    </xf>
    <xf numFmtId="0" fontId="38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43" fillId="0" borderId="0" xfId="99" applyFont="1" applyAlignment="1">
      <alignment horizontal="right" vertical="center"/>
      <protection/>
    </xf>
    <xf numFmtId="0" fontId="5" fillId="0" borderId="18" xfId="99" applyFont="1" applyBorder="1" applyAlignment="1">
      <alignment horizontal="center" vertical="center"/>
      <protection/>
    </xf>
    <xf numFmtId="0" fontId="5" fillId="0" borderId="26" xfId="99" applyFont="1" applyBorder="1" applyAlignment="1">
      <alignment horizontal="center" vertical="center"/>
      <protection/>
    </xf>
    <xf numFmtId="0" fontId="5" fillId="0" borderId="13" xfId="99" applyFont="1" applyBorder="1" applyAlignment="1">
      <alignment horizontal="center" vertical="center"/>
      <protection/>
    </xf>
    <xf numFmtId="0" fontId="5" fillId="0" borderId="13" xfId="99" applyFont="1" applyBorder="1" applyAlignment="1">
      <alignment horizontal="center" vertical="center" wrapText="1"/>
      <protection/>
    </xf>
    <xf numFmtId="1" fontId="30" fillId="0" borderId="13" xfId="99" applyNumberFormat="1" applyFont="1" applyBorder="1" applyAlignment="1">
      <alignment horizontal="center" vertical="center"/>
      <protection/>
    </xf>
    <xf numFmtId="181" fontId="30" fillId="0" borderId="13" xfId="99" applyNumberFormat="1" applyFont="1" applyBorder="1" applyAlignment="1">
      <alignment horizontal="right" vertical="center"/>
      <protection/>
    </xf>
    <xf numFmtId="181" fontId="30" fillId="0" borderId="13" xfId="99" applyNumberFormat="1" applyFont="1" applyBorder="1" applyAlignment="1">
      <alignment horizontal="center" vertical="center"/>
      <protection/>
    </xf>
    <xf numFmtId="0" fontId="30" fillId="0" borderId="13" xfId="99" applyFont="1" applyBorder="1" applyAlignment="1">
      <alignment horizontal="right" vertical="center"/>
      <protection/>
    </xf>
    <xf numFmtId="181" fontId="29" fillId="0" borderId="13" xfId="99" applyNumberFormat="1" applyFont="1" applyBorder="1" applyAlignment="1">
      <alignment horizontal="center" vertical="center"/>
      <protection/>
    </xf>
    <xf numFmtId="0" fontId="29" fillId="0" borderId="13" xfId="99" applyFont="1" applyBorder="1" applyAlignment="1">
      <alignment horizontal="right" vertical="center"/>
      <protection/>
    </xf>
    <xf numFmtId="0" fontId="29" fillId="0" borderId="13" xfId="99" applyFont="1" applyBorder="1" applyAlignment="1">
      <alignment horizontal="center" vertical="center"/>
      <protection/>
    </xf>
    <xf numFmtId="0" fontId="0" fillId="0" borderId="13" xfId="99" applyFont="1" applyBorder="1" applyAlignment="1">
      <alignment horizontal="center" vertical="center"/>
      <protection/>
    </xf>
    <xf numFmtId="0" fontId="30" fillId="0" borderId="13" xfId="177" applyFont="1" applyBorder="1" applyAlignment="1">
      <alignment horizontal="left" vertical="center"/>
      <protection/>
    </xf>
    <xf numFmtId="0" fontId="30" fillId="0" borderId="13" xfId="99" applyFont="1" applyBorder="1" applyAlignment="1">
      <alignment horizontal="left" vertical="center"/>
      <protection/>
    </xf>
    <xf numFmtId="0" fontId="26" fillId="0" borderId="0" xfId="92" applyFont="1">
      <alignment/>
      <protection/>
    </xf>
    <xf numFmtId="0" fontId="29" fillId="0" borderId="0" xfId="0" applyFont="1" applyAlignment="1">
      <alignment vertical="center"/>
    </xf>
    <xf numFmtId="0" fontId="0" fillId="7" borderId="0" xfId="0" applyFont="1" applyFill="1" applyAlignment="1">
      <alignment vertical="center"/>
    </xf>
    <xf numFmtId="0" fontId="26" fillId="0" borderId="0" xfId="92" applyFont="1" applyAlignment="1">
      <alignment horizontal="center"/>
      <protection/>
    </xf>
    <xf numFmtId="0" fontId="26" fillId="7" borderId="0" xfId="92" applyFont="1" applyFill="1" applyAlignment="1">
      <alignment horizontal="center"/>
      <protection/>
    </xf>
    <xf numFmtId="179" fontId="26" fillId="0" borderId="0" xfId="92" applyNumberFormat="1" applyFont="1" applyAlignment="1">
      <alignment horizontal="center"/>
      <protection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7" borderId="0" xfId="0" applyNumberFormat="1" applyFont="1" applyFill="1" applyAlignment="1">
      <alignment vertical="center"/>
    </xf>
    <xf numFmtId="1" fontId="43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3" xfId="92" applyFont="1" applyBorder="1" applyAlignment="1">
      <alignment horizontal="center" vertical="center" wrapText="1"/>
      <protection/>
    </xf>
    <xf numFmtId="0" fontId="5" fillId="7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9" fontId="5" fillId="0" borderId="20" xfId="92" applyNumberFormat="1" applyFont="1" applyBorder="1" applyAlignment="1">
      <alignment horizontal="center" vertical="center" wrapText="1"/>
      <protection/>
    </xf>
    <xf numFmtId="1" fontId="29" fillId="0" borderId="13" xfId="92" applyNumberFormat="1" applyFont="1" applyBorder="1" applyAlignment="1">
      <alignment horizontal="right" vertical="center"/>
      <protection/>
    </xf>
    <xf numFmtId="179" fontId="29" fillId="0" borderId="13" xfId="92" applyNumberFormat="1" applyFont="1" applyBorder="1" applyAlignment="1">
      <alignment horizontal="right" vertical="center"/>
      <protection/>
    </xf>
    <xf numFmtId="0" fontId="0" fillId="0" borderId="13" xfId="121" applyBorder="1">
      <alignment vertical="center"/>
      <protection/>
    </xf>
    <xf numFmtId="0" fontId="0" fillId="0" borderId="13" xfId="121" applyFill="1" applyBorder="1">
      <alignment vertical="center"/>
      <protection/>
    </xf>
    <xf numFmtId="0" fontId="29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7" borderId="17" xfId="0" applyFont="1" applyFill="1" applyBorder="1" applyAlignment="1">
      <alignment vertical="center" wrapText="1"/>
    </xf>
    <xf numFmtId="0" fontId="26" fillId="0" borderId="0" xfId="92" applyFont="1" applyProtection="1">
      <alignment/>
      <protection locked="0"/>
    </xf>
    <xf numFmtId="0" fontId="45" fillId="0" borderId="0" xfId="92" applyFont="1">
      <alignment/>
      <protection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Alignment="1">
      <alignment vertical="center"/>
    </xf>
    <xf numFmtId="0" fontId="2" fillId="0" borderId="0" xfId="92" applyFont="1" applyFill="1">
      <alignment/>
      <protection/>
    </xf>
    <xf numFmtId="0" fontId="26" fillId="0" borderId="0" xfId="92" applyFont="1" applyFill="1" applyAlignment="1">
      <alignment horizontal="center"/>
      <protection/>
    </xf>
    <xf numFmtId="10" fontId="26" fillId="0" borderId="0" xfId="92" applyNumberFormat="1" applyFont="1" applyAlignment="1">
      <alignment horizontal="center"/>
      <protection/>
    </xf>
    <xf numFmtId="1" fontId="22" fillId="0" borderId="0" xfId="0" applyNumberFormat="1" applyFont="1" applyFill="1" applyAlignment="1" applyProtection="1">
      <alignment horizontal="center" vertical="center"/>
      <protection locked="0"/>
    </xf>
    <xf numFmtId="10" fontId="22" fillId="0" borderId="0" xfId="0" applyNumberFormat="1" applyFont="1" applyAlignment="1" applyProtection="1">
      <alignment horizontal="center" vertical="center"/>
      <protection locked="0"/>
    </xf>
    <xf numFmtId="0" fontId="0" fillId="0" borderId="0" xfId="92" applyFont="1" applyFill="1">
      <alignment/>
      <protection/>
    </xf>
    <xf numFmtId="0" fontId="28" fillId="0" borderId="0" xfId="92" applyFont="1" applyFill="1" applyAlignment="1">
      <alignment horizontal="center"/>
      <protection/>
    </xf>
    <xf numFmtId="179" fontId="28" fillId="0" borderId="0" xfId="92" applyNumberFormat="1" applyFont="1" applyAlignment="1">
      <alignment horizontal="center"/>
      <protection/>
    </xf>
    <xf numFmtId="0" fontId="28" fillId="7" borderId="0" xfId="92" applyFont="1" applyFill="1" applyAlignment="1">
      <alignment horizontal="center"/>
      <protection/>
    </xf>
    <xf numFmtId="0" fontId="30" fillId="0" borderId="16" xfId="92" applyFont="1" applyBorder="1" applyAlignment="1">
      <alignment horizontal="right"/>
      <protection/>
    </xf>
    <xf numFmtId="10" fontId="30" fillId="0" borderId="16" xfId="92" applyNumberFormat="1" applyFont="1" applyBorder="1" applyAlignment="1">
      <alignment horizontal="right"/>
      <protection/>
    </xf>
    <xf numFmtId="0" fontId="37" fillId="0" borderId="13" xfId="92" applyFont="1" applyFill="1" applyBorder="1" applyAlignment="1">
      <alignment horizontal="center" vertical="center" wrapText="1"/>
      <protection/>
    </xf>
    <xf numFmtId="0" fontId="37" fillId="7" borderId="13" xfId="92" applyFont="1" applyFill="1" applyBorder="1" applyAlignment="1">
      <alignment horizontal="center" vertical="center" wrapText="1"/>
      <protection/>
    </xf>
    <xf numFmtId="0" fontId="5" fillId="0" borderId="19" xfId="92" applyFont="1" applyBorder="1" applyAlignment="1">
      <alignment horizontal="center" vertical="center" wrapText="1"/>
      <protection/>
    </xf>
    <xf numFmtId="10" fontId="5" fillId="0" borderId="19" xfId="92" applyNumberFormat="1" applyFont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5" fillId="0" borderId="20" xfId="92" applyFont="1" applyBorder="1" applyAlignment="1">
      <alignment horizontal="center" vertical="center" wrapText="1"/>
      <protection/>
    </xf>
    <xf numFmtId="10" fontId="5" fillId="0" borderId="20" xfId="92" applyNumberFormat="1" applyFont="1" applyBorder="1" applyAlignment="1">
      <alignment horizontal="center" vertical="center" wrapText="1"/>
      <protection/>
    </xf>
    <xf numFmtId="1" fontId="30" fillId="0" borderId="13" xfId="0" applyNumberFormat="1" applyFont="1" applyFill="1" applyBorder="1" applyAlignment="1" applyProtection="1">
      <alignment vertical="center"/>
      <protection locked="0"/>
    </xf>
    <xf numFmtId="1" fontId="30" fillId="0" borderId="13" xfId="92" applyNumberFormat="1" applyFont="1" applyFill="1" applyBorder="1" applyAlignment="1">
      <alignment horizontal="center"/>
      <protection/>
    </xf>
    <xf numFmtId="10" fontId="30" fillId="0" borderId="13" xfId="92" applyNumberFormat="1" applyFont="1" applyFill="1" applyBorder="1" applyAlignment="1">
      <alignment horizontal="center"/>
      <protection/>
    </xf>
    <xf numFmtId="1" fontId="29" fillId="0" borderId="13" xfId="0" applyNumberFormat="1" applyFont="1" applyFill="1" applyBorder="1" applyAlignment="1" applyProtection="1">
      <alignment horizontal="left" vertical="center"/>
      <protection locked="0"/>
    </xf>
    <xf numFmtId="181" fontId="44" fillId="0" borderId="13" xfId="0" applyNumberFormat="1" applyFont="1" applyBorder="1" applyAlignment="1">
      <alignment horizontal="center"/>
    </xf>
    <xf numFmtId="10" fontId="29" fillId="0" borderId="13" xfId="92" applyNumberFormat="1" applyFont="1" applyBorder="1" applyAlignment="1">
      <alignment horizontal="center"/>
      <protection/>
    </xf>
    <xf numFmtId="0" fontId="44" fillId="0" borderId="13" xfId="0" applyFont="1" applyBorder="1" applyAlignment="1">
      <alignment horizontal="center"/>
    </xf>
    <xf numFmtId="1" fontId="29" fillId="0" borderId="13" xfId="92" applyNumberFormat="1" applyFont="1" applyBorder="1" applyAlignment="1">
      <alignment horizontal="center"/>
      <protection/>
    </xf>
    <xf numFmtId="10" fontId="29" fillId="0" borderId="13" xfId="92" applyNumberFormat="1" applyFont="1" applyFill="1" applyBorder="1" applyAlignment="1">
      <alignment horizontal="center"/>
      <protection/>
    </xf>
    <xf numFmtId="0" fontId="29" fillId="0" borderId="13" xfId="92" applyFont="1" applyFill="1" applyBorder="1" applyAlignment="1">
      <alignment horizontal="center"/>
      <protection/>
    </xf>
    <xf numFmtId="0" fontId="29" fillId="0" borderId="13" xfId="92" applyFont="1" applyFill="1" applyBorder="1" applyAlignment="1" applyProtection="1">
      <alignment horizontal="left" vertical="center"/>
      <protection locked="0"/>
    </xf>
    <xf numFmtId="181" fontId="44" fillId="0" borderId="21" xfId="0" applyNumberFormat="1" applyFont="1" applyFill="1" applyBorder="1" applyAlignment="1" applyProtection="1">
      <alignment horizontal="center"/>
      <protection/>
    </xf>
    <xf numFmtId="0" fontId="29" fillId="7" borderId="13" xfId="92" applyFont="1" applyFill="1" applyBorder="1" applyAlignment="1">
      <alignment horizontal="center"/>
      <protection/>
    </xf>
    <xf numFmtId="0" fontId="30" fillId="0" borderId="13" xfId="92" applyFont="1" applyFill="1" applyBorder="1" applyProtection="1">
      <alignment/>
      <protection locked="0"/>
    </xf>
    <xf numFmtId="0" fontId="30" fillId="0" borderId="13" xfId="92" applyFont="1" applyFill="1" applyBorder="1" applyAlignment="1">
      <alignment horizontal="center"/>
      <protection/>
    </xf>
    <xf numFmtId="0" fontId="29" fillId="0" borderId="13" xfId="92" applyFont="1" applyFill="1" applyBorder="1" applyProtection="1">
      <alignment/>
      <protection locked="0"/>
    </xf>
    <xf numFmtId="0" fontId="29" fillId="0" borderId="13" xfId="92" applyFont="1" applyFill="1" applyBorder="1" applyAlignment="1" applyProtection="1">
      <alignment vertical="center"/>
      <protection locked="0"/>
    </xf>
    <xf numFmtId="0" fontId="44" fillId="0" borderId="13" xfId="124" applyFont="1" applyFill="1" applyBorder="1" applyAlignment="1">
      <alignment horizontal="center"/>
      <protection/>
    </xf>
    <xf numFmtId="1" fontId="30" fillId="0" borderId="13" xfId="92" applyNumberFormat="1" applyFont="1" applyBorder="1" applyAlignment="1">
      <alignment horizontal="center"/>
      <protection/>
    </xf>
    <xf numFmtId="180" fontId="29" fillId="7" borderId="13" xfId="92" applyNumberFormat="1" applyFont="1" applyFill="1" applyBorder="1" applyAlignment="1">
      <alignment horizontal="center" vertical="center"/>
      <protection/>
    </xf>
    <xf numFmtId="181" fontId="29" fillId="7" borderId="13" xfId="92" applyNumberFormat="1" applyFont="1" applyFill="1" applyBorder="1" applyAlignment="1">
      <alignment horizontal="center"/>
      <protection/>
    </xf>
    <xf numFmtId="181" fontId="29" fillId="0" borderId="13" xfId="92" applyNumberFormat="1" applyFont="1" applyFill="1" applyBorder="1">
      <alignment/>
      <protection/>
    </xf>
    <xf numFmtId="1" fontId="29" fillId="0" borderId="13" xfId="92" applyNumberFormat="1" applyFont="1" applyFill="1" applyBorder="1" applyAlignment="1">
      <alignment/>
      <protection/>
    </xf>
    <xf numFmtId="181" fontId="0" fillId="7" borderId="13" xfId="92" applyNumberFormat="1" applyFont="1" applyFill="1" applyBorder="1" applyAlignment="1">
      <alignment horizontal="center"/>
      <protection/>
    </xf>
    <xf numFmtId="181" fontId="30" fillId="7" borderId="13" xfId="92" applyNumberFormat="1" applyFont="1" applyFill="1" applyBorder="1">
      <alignment/>
      <protection/>
    </xf>
    <xf numFmtId="10" fontId="30" fillId="7" borderId="13" xfId="92" applyNumberFormat="1" applyFont="1" applyFill="1" applyBorder="1">
      <alignment/>
      <protection/>
    </xf>
    <xf numFmtId="0" fontId="29" fillId="0" borderId="17" xfId="92" applyFont="1" applyFill="1" applyBorder="1" applyAlignment="1" applyProtection="1">
      <alignment wrapText="1"/>
      <protection locked="0"/>
    </xf>
    <xf numFmtId="0" fontId="29" fillId="0" borderId="17" xfId="92" applyFont="1" applyBorder="1" applyAlignment="1" applyProtection="1">
      <alignment wrapText="1"/>
      <protection locked="0"/>
    </xf>
    <xf numFmtId="0" fontId="29" fillId="7" borderId="17" xfId="92" applyFont="1" applyFill="1" applyBorder="1" applyAlignment="1" applyProtection="1">
      <alignment wrapText="1"/>
      <protection locked="0"/>
    </xf>
    <xf numFmtId="10" fontId="29" fillId="0" borderId="17" xfId="92" applyNumberFormat="1" applyFont="1" applyBorder="1" applyAlignment="1" applyProtection="1">
      <alignment wrapText="1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99" applyFont="1" applyAlignment="1">
      <alignment/>
      <protection/>
    </xf>
    <xf numFmtId="0" fontId="6" fillId="0" borderId="0" xfId="0" applyFont="1" applyAlignment="1">
      <alignment vertical="center"/>
    </xf>
    <xf numFmtId="0" fontId="6" fillId="0" borderId="0" xfId="92" applyFont="1" applyFill="1" applyAlignment="1" applyProtection="1">
      <alignment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102" applyFont="1" applyAlignment="1">
      <alignment/>
      <protection/>
    </xf>
    <xf numFmtId="0" fontId="6" fillId="0" borderId="0" xfId="152" applyFont="1" applyFill="1" applyAlignment="1">
      <alignment horizontal="left" vertical="center" wrapText="1"/>
      <protection/>
    </xf>
    <xf numFmtId="0" fontId="6" fillId="0" borderId="0" xfId="92" applyFont="1" applyAlignment="1" applyProtection="1">
      <alignment/>
      <protection locked="0"/>
    </xf>
    <xf numFmtId="0" fontId="6" fillId="0" borderId="0" xfId="67" applyFont="1" applyAlignment="1">
      <alignment vertical="center"/>
      <protection/>
    </xf>
    <xf numFmtId="0" fontId="6" fillId="0" borderId="0" xfId="50" applyFont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47" fillId="0" borderId="0" xfId="100" applyFont="1" applyFill="1" applyAlignment="1">
      <alignment vertical="center"/>
      <protection/>
    </xf>
    <xf numFmtId="0" fontId="47" fillId="0" borderId="0" xfId="100" applyFont="1" applyFill="1" applyBorder="1" applyAlignment="1">
      <alignment vertical="center"/>
      <protection/>
    </xf>
    <xf numFmtId="0" fontId="7" fillId="0" borderId="0" xfId="100" applyFont="1" applyFill="1" applyBorder="1" applyAlignment="1">
      <alignment vertical="center"/>
      <protection/>
    </xf>
    <xf numFmtId="0" fontId="47" fillId="0" borderId="0" xfId="100" applyFont="1" applyAlignment="1">
      <alignment vertical="center"/>
      <protection/>
    </xf>
    <xf numFmtId="0" fontId="1" fillId="0" borderId="0" xfId="100" applyFont="1" applyAlignment="1">
      <alignment vertical="center"/>
      <protection/>
    </xf>
    <xf numFmtId="0" fontId="0" fillId="0" borderId="0" xfId="0" applyAlignment="1">
      <alignment horizontal="left" vertical="center"/>
    </xf>
  </cellXfs>
  <cellStyles count="181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强调文字颜色 6 3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警告文本 3" xfId="30"/>
    <cellStyle name="注释" xfId="31"/>
    <cellStyle name="60% - 强调文字颜色 2 3" xfId="32"/>
    <cellStyle name="常规 6" xfId="33"/>
    <cellStyle name="60% - 强调文字颜色 2" xfId="34"/>
    <cellStyle name="标题 4" xfId="35"/>
    <cellStyle name="警告文本" xfId="36"/>
    <cellStyle name="标题" xfId="37"/>
    <cellStyle name="强调文字颜色 4 2" xfId="38"/>
    <cellStyle name="解释性文本" xfId="39"/>
    <cellStyle name="注释 2" xfId="40"/>
    <cellStyle name="标题 1" xfId="41"/>
    <cellStyle name="注释 3" xfId="42"/>
    <cellStyle name="标题 2" xfId="43"/>
    <cellStyle name="60% - 强调文字颜色 1" xfId="44"/>
    <cellStyle name="标题 3" xfId="45"/>
    <cellStyle name="输出" xfId="46"/>
    <cellStyle name="常规永州市机关事业单位社保处（市本级）" xfId="47"/>
    <cellStyle name="60% - 强调文字颜色 4" xfId="48"/>
    <cellStyle name="计算" xfId="49"/>
    <cellStyle name="常规_2014年国有资本金预算表格" xfId="50"/>
    <cellStyle name="检查单元格" xfId="51"/>
    <cellStyle name="40% - 强调文字颜色 4 2" xfId="52"/>
    <cellStyle name="好 2" xfId="53"/>
    <cellStyle name="20% - 强调文字颜色 6" xfId="54"/>
    <cellStyle name="强调文字颜色 2" xfId="55"/>
    <cellStyle name="链接单元格" xfId="56"/>
    <cellStyle name="汇总" xfId="57"/>
    <cellStyle name="差_11、2018年一般公共预算市对县级专项转移支付分项目预算表" xfId="58"/>
    <cellStyle name="好" xfId="59"/>
    <cellStyle name="适中" xfId="60"/>
    <cellStyle name="20% - 强调文字颜色 3 3" xfId="61"/>
    <cellStyle name="输入 3" xfId="62"/>
    <cellStyle name="20% - 强调文字颜色 5" xfId="63"/>
    <cellStyle name="强调文字颜色 1" xfId="64"/>
    <cellStyle name="链接单元格 3" xfId="65"/>
    <cellStyle name="20% - 强调文字颜色 1" xfId="66"/>
    <cellStyle name="常规_2014年国有资本经营预算草案" xfId="67"/>
    <cellStyle name="40% - 强调文字颜色 1" xfId="68"/>
    <cellStyle name="输出 2" xfId="69"/>
    <cellStyle name="20% - 强调文字颜色 2" xfId="70"/>
    <cellStyle name="40% - 强调文字颜色 2" xfId="71"/>
    <cellStyle name="千位分隔[0] 2" xfId="72"/>
    <cellStyle name="强调文字颜色 3" xfId="73"/>
    <cellStyle name="千位分隔[0] 3" xfId="74"/>
    <cellStyle name="强调文字颜色 4" xfId="75"/>
    <cellStyle name="20% - 强调文字颜色 4" xfId="76"/>
    <cellStyle name="计算 3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适中 2" xfId="83"/>
    <cellStyle name="40% - 强调文字颜色 6" xfId="84"/>
    <cellStyle name="60% - 强调文字颜色 6" xfId="85"/>
    <cellStyle name="千位[0]_1" xfId="86"/>
    <cellStyle name="好 3" xfId="87"/>
    <cellStyle name="输入 2" xfId="88"/>
    <cellStyle name="千位laroux" xfId="89"/>
    <cellStyle name="汇总 3" xfId="90"/>
    <cellStyle name="好2013年市本级政府基金汇总表" xfId="91"/>
    <cellStyle name="常规_全省收入" xfId="92"/>
    <cellStyle name="常规_2013年市本级政府基金汇总表" xfId="93"/>
    <cellStyle name="常规2001年北塔预算" xfId="94"/>
    <cellStyle name="RowLevel_1" xfId="95"/>
    <cellStyle name="强调文字颜色 1 2" xfId="96"/>
    <cellStyle name="常规_2013年国有资本经营预算完成情况表" xfId="97"/>
    <cellStyle name="差 3" xfId="98"/>
    <cellStyle name="常规_06年全市财政收支平衡表060725" xfId="99"/>
    <cellStyle name="常规_市本级企业养老保险08年预算" xfId="100"/>
    <cellStyle name="常规 7" xfId="101"/>
    <cellStyle name="常规_06年全市财政收支平衡表060725_人大资料2017年预算表（定稿）" xfId="102"/>
    <cellStyle name="常规_06年全市财政收支平衡表060725 2" xfId="103"/>
    <cellStyle name="警告文本 2" xfId="104"/>
    <cellStyle name="强调文字颜色 6 2" xfId="105"/>
    <cellStyle name="强调文字颜色 2 3" xfId="106"/>
    <cellStyle name="强调文字颜色 2 2" xfId="107"/>
    <cellStyle name="60% - 强调文字颜色 2 2" xfId="108"/>
    <cellStyle name="常规 5" xfId="109"/>
    <cellStyle name="千分位[0]_laroux" xfId="110"/>
    <cellStyle name="强调文字颜色 4 3" xfId="111"/>
    <cellStyle name="常规_2010年部门预算表格" xfId="112"/>
    <cellStyle name="汇总 2" xfId="113"/>
    <cellStyle name="强调文字颜色 1 3" xfId="114"/>
    <cellStyle name="常规_永州市机关事业单位社保处（市本级）" xfId="115"/>
    <cellStyle name="强调文字颜色 5 2" xfId="116"/>
    <cellStyle name="常规 9" xfId="117"/>
    <cellStyle name="强调文字颜色 5 3" xfId="118"/>
    <cellStyle name="常规_06年全市财政收支平衡表060725_人大资料2017年预算表（定稿） 2" xfId="119"/>
    <cellStyle name="千分位_97-917" xfId="120"/>
    <cellStyle name="常规 4 2" xfId="121"/>
    <cellStyle name="好_11、2018年一般公共预算市对县级专项转移支付分项目预算表" xfId="122"/>
    <cellStyle name="20% - 强调文字颜色 4 3" xfId="123"/>
    <cellStyle name="常规 4" xfId="124"/>
    <cellStyle name="常规 3 2" xfId="125"/>
    <cellStyle name="20% - 强调文字颜色 4 2" xfId="126"/>
    <cellStyle name="常规 3" xfId="127"/>
    <cellStyle name="适中 3" xfId="128"/>
    <cellStyle name="常规 2 12" xfId="129"/>
    <cellStyle name="ColLevel_1" xfId="130"/>
    <cellStyle name="常规 2" xfId="131"/>
    <cellStyle name="标题 3 3" xfId="132"/>
    <cellStyle name="40% - 强调文字颜色 5 2" xfId="133"/>
    <cellStyle name="解释性文本 3" xfId="134"/>
    <cellStyle name="标题 3 2" xfId="135"/>
    <cellStyle name="40% - 强调文字颜色 6 2" xfId="136"/>
    <cellStyle name="普通_97-917" xfId="137"/>
    <cellStyle name="千位_1" xfId="138"/>
    <cellStyle name="20% - 强调文字颜色 2 2" xfId="139"/>
    <cellStyle name="40% - 强调文字颜色 1 2" xfId="140"/>
    <cellStyle name="40% - 强调文字颜色 1 3" xfId="141"/>
    <cellStyle name="常规_2007年市级财政收支平衡表_人大资料2017年预算表（定稿） 2" xfId="142"/>
    <cellStyle name="40% - 强调文字颜色 6 3" xfId="143"/>
    <cellStyle name="no dec" xfId="144"/>
    <cellStyle name="40% - 强调文字颜色 4 3" xfId="145"/>
    <cellStyle name="20% - 强调文字颜色 1 3" xfId="146"/>
    <cellStyle name="常规 10" xfId="147"/>
    <cellStyle name="解释性文本 2" xfId="148"/>
    <cellStyle name="常规 2 3" xfId="149"/>
    <cellStyle name="20% - 强调文字颜色 2 3" xfId="150"/>
    <cellStyle name="标题 4 3" xfId="151"/>
    <cellStyle name="常规_2017年对下专项转移支付预算表12.21" xfId="152"/>
    <cellStyle name="常规 8" xfId="153"/>
    <cellStyle name="检查单元格 2" xfId="154"/>
    <cellStyle name="检查单元格 3" xfId="155"/>
    <cellStyle name="常规_08年市本级预算万元表（报人大）" xfId="156"/>
    <cellStyle name="标题 2 2" xfId="157"/>
    <cellStyle name="20% - 强调文字颜色 6 2" xfId="158"/>
    <cellStyle name="常规 2 2" xfId="159"/>
    <cellStyle name="常规_2007年市级财政收支平衡表_人大资料2017年预算表（定稿）" xfId="160"/>
    <cellStyle name="差 2" xfId="161"/>
    <cellStyle name="60% - 强调文字颜色 5 2" xfId="162"/>
    <cellStyle name="60% - 强调文字颜色 4 3" xfId="163"/>
    <cellStyle name="60% - 强调文字颜色 3 3" xfId="164"/>
    <cellStyle name="标题 5" xfId="165"/>
    <cellStyle name="20% - 强调文字颜色 5 2" xfId="166"/>
    <cellStyle name="标题 1 2" xfId="167"/>
    <cellStyle name="60% - 强调文字颜色 4 2" xfId="168"/>
    <cellStyle name="标题 2 3" xfId="169"/>
    <cellStyle name="20% - 强调文字颜色 6 3" xfId="170"/>
    <cellStyle name="强调文字颜色 3 2" xfId="171"/>
    <cellStyle name="60% - 强调文字颜色 6 2" xfId="172"/>
    <cellStyle name="强调文字颜色 3 3" xfId="173"/>
    <cellStyle name="常规_2008年市本级医保基金预算数(修改后)" xfId="174"/>
    <cellStyle name="常规_2014年市本级社会保险基金预算" xfId="175"/>
    <cellStyle name="20% - 强调文字颜色 3 2" xfId="176"/>
    <cellStyle name="常规_2007年市级财政收支平衡表" xfId="177"/>
    <cellStyle name="40% - 强调文字颜色 2 2" xfId="178"/>
    <cellStyle name="40% - 强调文字颜色 2 3" xfId="179"/>
    <cellStyle name="40% - 强调文字颜色 3 2" xfId="180"/>
    <cellStyle name="40% - 强调文字颜色 3 3" xfId="181"/>
    <cellStyle name="60% - 强调文字颜色 1 2" xfId="182"/>
    <cellStyle name="60% - 强调文字颜色 1 3" xfId="183"/>
    <cellStyle name="60% - 强调文字颜色 3 2" xfId="184"/>
    <cellStyle name="60% - 强调文字颜色 5 3" xfId="185"/>
    <cellStyle name="60% - 强调文字颜色 6 3" xfId="186"/>
    <cellStyle name="Normal_APR" xfId="187"/>
    <cellStyle name="40% - 强调文字颜色 5 3" xfId="188"/>
    <cellStyle name="链接单元格 2" xfId="189"/>
    <cellStyle name="20% - 强调文字颜色 1 2" xfId="190"/>
    <cellStyle name="标题 6" xfId="191"/>
    <cellStyle name="20% - 强调文字颜色 5 3" xfId="192"/>
    <cellStyle name="标题 1 3" xfId="193"/>
    <cellStyle name="标题 4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E24" sqref="E24"/>
    </sheetView>
  </sheetViews>
  <sheetFormatPr defaultColWidth="9.00390625" defaultRowHeight="14.25"/>
  <cols>
    <col min="5" max="5" width="39.625" style="0" customWidth="1"/>
    <col min="6" max="6" width="27.25390625" style="0" customWidth="1"/>
  </cols>
  <sheetData>
    <row r="1" spans="1:5" ht="48" customHeight="1">
      <c r="A1" s="361" t="s">
        <v>0</v>
      </c>
      <c r="B1" s="362"/>
      <c r="C1" s="362"/>
      <c r="D1" s="362"/>
      <c r="E1" s="362"/>
    </row>
    <row r="2" spans="1:8" ht="18.75">
      <c r="A2" s="363" t="s">
        <v>1</v>
      </c>
      <c r="B2" s="363"/>
      <c r="C2" s="363"/>
      <c r="D2" s="363"/>
      <c r="E2" s="363"/>
      <c r="F2" s="363"/>
      <c r="G2" s="363"/>
      <c r="H2" s="364"/>
    </row>
    <row r="3" spans="1:9" ht="18.75">
      <c r="A3" s="365" t="s">
        <v>2</v>
      </c>
      <c r="B3" s="365"/>
      <c r="C3" s="365"/>
      <c r="D3" s="365"/>
      <c r="E3" s="365"/>
      <c r="F3" s="365"/>
      <c r="G3" s="365"/>
      <c r="I3" s="383"/>
    </row>
    <row r="4" spans="1:7" ht="18.75">
      <c r="A4" s="366" t="s">
        <v>3</v>
      </c>
      <c r="B4" s="366"/>
      <c r="C4" s="366"/>
      <c r="D4" s="366"/>
      <c r="E4" s="366"/>
      <c r="F4" s="366"/>
      <c r="G4" s="367"/>
    </row>
    <row r="5" spans="1:7" ht="18.75">
      <c r="A5" s="368" t="s">
        <v>4</v>
      </c>
      <c r="B5" s="368"/>
      <c r="C5" s="368"/>
      <c r="D5" s="368"/>
      <c r="E5" s="368"/>
      <c r="F5" s="368"/>
      <c r="G5" s="367"/>
    </row>
    <row r="6" spans="1:7" ht="18.75">
      <c r="A6" s="369" t="s">
        <v>5</v>
      </c>
      <c r="B6" s="369"/>
      <c r="C6" s="369"/>
      <c r="D6" s="369"/>
      <c r="E6" s="369"/>
      <c r="F6" s="369"/>
      <c r="G6" s="367"/>
    </row>
    <row r="7" spans="1:7" ht="18.75">
      <c r="A7" s="370" t="s">
        <v>6</v>
      </c>
      <c r="B7" s="370"/>
      <c r="C7" s="370"/>
      <c r="D7" s="370"/>
      <c r="E7" s="367"/>
      <c r="F7" s="367"/>
      <c r="G7" s="367"/>
    </row>
    <row r="8" spans="1:7" ht="18.75">
      <c r="A8" s="371" t="s">
        <v>7</v>
      </c>
      <c r="B8" s="371"/>
      <c r="C8" s="371"/>
      <c r="D8" s="371"/>
      <c r="E8" s="371"/>
      <c r="F8" s="367"/>
      <c r="G8" s="367"/>
    </row>
    <row r="9" spans="1:7" ht="18.75">
      <c r="A9" s="372" t="s">
        <v>8</v>
      </c>
      <c r="B9" s="372"/>
      <c r="C9" s="372"/>
      <c r="D9" s="372"/>
      <c r="E9" s="372"/>
      <c r="F9" s="367"/>
      <c r="G9" s="367"/>
    </row>
    <row r="10" spans="1:7" ht="18.75">
      <c r="A10" s="373" t="s">
        <v>9</v>
      </c>
      <c r="B10" s="373"/>
      <c r="C10" s="373"/>
      <c r="D10" s="373"/>
      <c r="E10" s="373"/>
      <c r="F10" s="373"/>
      <c r="G10" s="373"/>
    </row>
    <row r="11" spans="1:7" ht="18.75">
      <c r="A11" s="373" t="s">
        <v>10</v>
      </c>
      <c r="B11" s="373"/>
      <c r="C11" s="373"/>
      <c r="D11" s="373"/>
      <c r="E11" s="373"/>
      <c r="F11" s="367"/>
      <c r="G11" s="367"/>
    </row>
    <row r="12" spans="1:7" ht="18.75">
      <c r="A12" s="373" t="s">
        <v>11</v>
      </c>
      <c r="B12" s="373"/>
      <c r="C12" s="373"/>
      <c r="D12" s="373"/>
      <c r="E12" s="367"/>
      <c r="F12" s="367"/>
      <c r="G12" s="367"/>
    </row>
    <row r="13" spans="1:7" ht="18.75">
      <c r="A13" s="374" t="s">
        <v>12</v>
      </c>
      <c r="B13" s="374"/>
      <c r="C13" s="374"/>
      <c r="D13" s="374"/>
      <c r="E13" s="367"/>
      <c r="F13" s="367"/>
      <c r="G13" s="367"/>
    </row>
    <row r="14" spans="1:7" ht="18.75">
      <c r="A14" s="375" t="s">
        <v>13</v>
      </c>
      <c r="B14" s="375"/>
      <c r="C14" s="375"/>
      <c r="D14" s="375"/>
      <c r="E14" s="375"/>
      <c r="F14" s="367"/>
      <c r="G14" s="367"/>
    </row>
    <row r="15" spans="1:7" ht="18.75">
      <c r="A15" s="376" t="s">
        <v>14</v>
      </c>
      <c r="B15" s="376"/>
      <c r="C15" s="376"/>
      <c r="D15" s="377"/>
      <c r="E15" s="367"/>
      <c r="F15" s="367"/>
      <c r="G15" s="367"/>
    </row>
    <row r="16" spans="1:7" ht="18.75">
      <c r="A16" s="376" t="s">
        <v>15</v>
      </c>
      <c r="B16" s="376"/>
      <c r="C16" s="376"/>
      <c r="D16" s="367"/>
      <c r="E16" s="367"/>
      <c r="F16" s="367"/>
      <c r="G16" s="367"/>
    </row>
    <row r="17" spans="1:10" ht="22.5">
      <c r="A17" s="378" t="s">
        <v>16</v>
      </c>
      <c r="B17" s="378"/>
      <c r="C17" s="379"/>
      <c r="D17" s="379"/>
      <c r="E17" s="379"/>
      <c r="F17" s="379"/>
      <c r="G17" s="379"/>
      <c r="H17" s="380"/>
      <c r="I17" s="380"/>
      <c r="J17" s="380"/>
    </row>
    <row r="18" spans="1:10" ht="22.5">
      <c r="A18" s="378" t="s">
        <v>17</v>
      </c>
      <c r="B18" s="378"/>
      <c r="C18" s="379"/>
      <c r="D18" s="379"/>
      <c r="E18" s="379"/>
      <c r="F18" s="379"/>
      <c r="G18" s="379"/>
      <c r="H18" s="380"/>
      <c r="I18" s="380"/>
      <c r="J18" s="380"/>
    </row>
    <row r="19" spans="1:10" ht="22.5">
      <c r="A19" s="381" t="s">
        <v>18</v>
      </c>
      <c r="B19" s="381"/>
      <c r="C19" s="381"/>
      <c r="D19" s="381"/>
      <c r="E19" s="381"/>
      <c r="F19" s="381"/>
      <c r="G19" s="381"/>
      <c r="H19" s="382"/>
      <c r="I19" s="382"/>
      <c r="J19" s="382"/>
    </row>
  </sheetData>
  <sheetProtection/>
  <mergeCells count="4">
    <mergeCell ref="A1:E1"/>
    <mergeCell ref="A3:G3"/>
    <mergeCell ref="A9:E9"/>
    <mergeCell ref="A14:E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showZeros="0" workbookViewId="0" topLeftCell="A1">
      <selection activeCell="A2" sqref="A2:F2"/>
    </sheetView>
  </sheetViews>
  <sheetFormatPr defaultColWidth="9.00390625" defaultRowHeight="14.25"/>
  <cols>
    <col min="1" max="1" width="27.00390625" style="0" customWidth="1"/>
    <col min="2" max="2" width="7.375" style="0" hidden="1" customWidth="1"/>
    <col min="3" max="3" width="13.625" style="0" customWidth="1"/>
    <col min="4" max="4" width="28.25390625" style="0" customWidth="1"/>
    <col min="5" max="5" width="8.75390625" style="0" hidden="1" customWidth="1"/>
    <col min="6" max="6" width="14.125" style="0" customWidth="1"/>
    <col min="7" max="7" width="12.625" style="0" bestFit="1" customWidth="1"/>
    <col min="8" max="8" width="15.125" style="0" customWidth="1"/>
  </cols>
  <sheetData>
    <row r="1" spans="1:6" s="80" customFormat="1" ht="18.75" customHeight="1">
      <c r="A1" s="82" t="s">
        <v>1196</v>
      </c>
      <c r="B1" s="82"/>
      <c r="C1" s="83"/>
      <c r="D1" s="84"/>
      <c r="E1" s="84"/>
      <c r="F1" s="83"/>
    </row>
    <row r="2" spans="1:6" ht="27" customHeight="1">
      <c r="A2" s="85" t="s">
        <v>1197</v>
      </c>
      <c r="B2" s="85"/>
      <c r="C2" s="85"/>
      <c r="D2" s="85"/>
      <c r="E2" s="85"/>
      <c r="F2" s="85"/>
    </row>
    <row r="3" spans="1:6" ht="14.25" customHeight="1">
      <c r="A3" s="87"/>
      <c r="B3" s="87"/>
      <c r="C3" s="87"/>
      <c r="D3" s="87"/>
      <c r="E3" s="87"/>
      <c r="F3" s="87"/>
    </row>
    <row r="4" spans="1:6" ht="15.75" customHeight="1">
      <c r="A4" s="88"/>
      <c r="B4" s="88"/>
      <c r="C4" s="89"/>
      <c r="D4" s="106"/>
      <c r="E4" s="90"/>
      <c r="F4" s="107" t="s">
        <v>22</v>
      </c>
    </row>
    <row r="5" spans="1:6" ht="39" customHeight="1">
      <c r="A5" s="108" t="s">
        <v>1198</v>
      </c>
      <c r="B5" s="108"/>
      <c r="C5" s="93" t="s">
        <v>77</v>
      </c>
      <c r="D5" s="109" t="s">
        <v>1199</v>
      </c>
      <c r="E5" s="109"/>
      <c r="F5" s="93" t="s">
        <v>77</v>
      </c>
    </row>
    <row r="6" spans="1:6" ht="24.75" customHeight="1">
      <c r="A6" s="94" t="s">
        <v>1200</v>
      </c>
      <c r="B6" s="95">
        <v>105</v>
      </c>
      <c r="C6" s="110"/>
      <c r="D6" s="94" t="s">
        <v>1201</v>
      </c>
      <c r="E6" s="98">
        <v>259</v>
      </c>
      <c r="F6" s="110"/>
    </row>
    <row r="7" spans="1:6" ht="24.75" customHeight="1">
      <c r="A7" s="97" t="s">
        <v>1202</v>
      </c>
      <c r="B7" s="97"/>
      <c r="C7" s="110"/>
      <c r="D7" s="97" t="s">
        <v>1203</v>
      </c>
      <c r="E7" s="98">
        <v>24879</v>
      </c>
      <c r="F7" s="110"/>
    </row>
    <row r="8" spans="1:6" ht="24.75" customHeight="1">
      <c r="A8" s="97" t="s">
        <v>1204</v>
      </c>
      <c r="B8" s="94">
        <v>619536</v>
      </c>
      <c r="C8" s="110"/>
      <c r="D8" s="97" t="s">
        <v>1205</v>
      </c>
      <c r="E8" s="98"/>
      <c r="F8" s="110"/>
    </row>
    <row r="9" spans="1:6" ht="24.75" customHeight="1">
      <c r="A9" s="100" t="s">
        <v>1206</v>
      </c>
      <c r="B9" s="100"/>
      <c r="C9" s="110"/>
      <c r="D9" s="100" t="s">
        <v>1207</v>
      </c>
      <c r="E9" s="98">
        <v>646211</v>
      </c>
      <c r="F9" s="110"/>
    </row>
    <row r="10" spans="1:6" ht="27.75" customHeight="1">
      <c r="A10" s="111" t="s">
        <v>1208</v>
      </c>
      <c r="B10" s="111">
        <v>18050</v>
      </c>
      <c r="C10" s="110"/>
      <c r="D10" s="111" t="s">
        <v>1209</v>
      </c>
      <c r="E10" s="98">
        <v>4126</v>
      </c>
      <c r="F10" s="110"/>
    </row>
    <row r="11" spans="1:6" ht="24.75" customHeight="1">
      <c r="A11" s="97" t="s">
        <v>1210</v>
      </c>
      <c r="B11" s="97">
        <v>3450</v>
      </c>
      <c r="C11" s="110"/>
      <c r="D11" s="97" t="s">
        <v>1211</v>
      </c>
      <c r="E11" s="98"/>
      <c r="F11" s="110"/>
    </row>
    <row r="12" spans="1:6" ht="24.75" customHeight="1">
      <c r="A12" s="97" t="s">
        <v>1212</v>
      </c>
      <c r="B12" s="97">
        <v>4003</v>
      </c>
      <c r="C12" s="110"/>
      <c r="D12" s="97" t="s">
        <v>1213</v>
      </c>
      <c r="E12" s="98"/>
      <c r="F12" s="110"/>
    </row>
    <row r="13" spans="1:6" ht="24.75" customHeight="1">
      <c r="A13" s="112" t="s">
        <v>1214</v>
      </c>
      <c r="B13" s="113">
        <v>6</v>
      </c>
      <c r="C13" s="110"/>
      <c r="D13" s="94" t="s">
        <v>1215</v>
      </c>
      <c r="E13" s="98">
        <v>197283</v>
      </c>
      <c r="F13" s="110"/>
    </row>
    <row r="14" spans="1:8" ht="24.75" customHeight="1">
      <c r="A14" s="114"/>
      <c r="B14" s="114"/>
      <c r="C14" s="110"/>
      <c r="D14" s="97" t="s">
        <v>1216</v>
      </c>
      <c r="E14" s="98">
        <v>31467</v>
      </c>
      <c r="F14" s="110"/>
      <c r="H14" s="115"/>
    </row>
    <row r="15" spans="1:8" ht="24.75" customHeight="1">
      <c r="A15" s="97"/>
      <c r="B15" s="97"/>
      <c r="C15" s="110"/>
      <c r="D15" s="97" t="s">
        <v>1217</v>
      </c>
      <c r="E15" s="98"/>
      <c r="F15" s="110"/>
      <c r="H15" s="115"/>
    </row>
    <row r="16" spans="1:6" ht="24.75" customHeight="1">
      <c r="A16" s="97"/>
      <c r="B16" s="97"/>
      <c r="C16" s="110"/>
      <c r="D16" s="100" t="s">
        <v>1218</v>
      </c>
      <c r="E16" s="98">
        <v>7576</v>
      </c>
      <c r="F16" s="110"/>
    </row>
    <row r="17" spans="1:6" ht="24.75" customHeight="1">
      <c r="A17" s="97"/>
      <c r="B17" s="97"/>
      <c r="C17" s="110"/>
      <c r="D17" s="98"/>
      <c r="E17" s="98"/>
      <c r="F17" s="110"/>
    </row>
    <row r="18" spans="1:6" ht="24.75" customHeight="1">
      <c r="A18" s="97"/>
      <c r="B18" s="97"/>
      <c r="C18" s="110"/>
      <c r="D18" s="98"/>
      <c r="E18" s="98"/>
      <c r="F18" s="110"/>
    </row>
    <row r="19" spans="1:6" ht="24.75" customHeight="1">
      <c r="A19" s="97"/>
      <c r="B19" s="97"/>
      <c r="C19" s="110"/>
      <c r="D19" s="98"/>
      <c r="E19" s="98"/>
      <c r="F19" s="110"/>
    </row>
    <row r="20" spans="1:6" ht="24.75" customHeight="1">
      <c r="A20" s="111"/>
      <c r="B20" s="111"/>
      <c r="C20" s="110"/>
      <c r="D20" s="98"/>
      <c r="E20" s="98"/>
      <c r="F20" s="110"/>
    </row>
    <row r="21" spans="1:6" ht="24.75" customHeight="1">
      <c r="A21" s="97" t="s">
        <v>1219</v>
      </c>
      <c r="B21" s="97">
        <f>SUM(B6:B13)</f>
        <v>645150</v>
      </c>
      <c r="C21" s="110">
        <v>0</v>
      </c>
      <c r="D21" s="97" t="s">
        <v>1220</v>
      </c>
      <c r="E21" s="98">
        <f>SUM(E6:E16)</f>
        <v>911801</v>
      </c>
      <c r="F21" s="110"/>
    </row>
    <row r="22" spans="1:6" ht="24.75" customHeight="1">
      <c r="A22" s="97" t="s">
        <v>108</v>
      </c>
      <c r="B22" s="97"/>
      <c r="C22" s="110"/>
      <c r="D22" s="97" t="s">
        <v>1221</v>
      </c>
      <c r="E22" s="98"/>
      <c r="F22" s="110"/>
    </row>
    <row r="23" spans="1:6" ht="24.75" customHeight="1">
      <c r="A23" s="97" t="s">
        <v>123</v>
      </c>
      <c r="B23" s="97"/>
      <c r="C23" s="110"/>
      <c r="D23" s="97" t="s">
        <v>124</v>
      </c>
      <c r="E23" s="98"/>
      <c r="F23" s="110"/>
    </row>
    <row r="24" spans="1:6" ht="24.75" customHeight="1">
      <c r="A24" s="97" t="s">
        <v>127</v>
      </c>
      <c r="B24" s="97"/>
      <c r="C24" s="110"/>
      <c r="D24" s="97" t="s">
        <v>1222</v>
      </c>
      <c r="E24" s="98"/>
      <c r="F24" s="110"/>
    </row>
    <row r="25" spans="1:6" ht="24.75" customHeight="1">
      <c r="A25" s="105" t="s">
        <v>1223</v>
      </c>
      <c r="B25" s="105"/>
      <c r="C25" s="110"/>
      <c r="D25" s="105" t="s">
        <v>1224</v>
      </c>
      <c r="E25" s="105"/>
      <c r="F25" s="110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">
    <mergeCell ref="A2:F2"/>
  </mergeCells>
  <printOptions horizontalCentered="1"/>
  <pageMargins left="0.5905511811023623" right="0.3937007874015748" top="0.9842519685039371" bottom="0.9842519685039371" header="0.5118110236220472" footer="0.5905511811023623"/>
  <pageSetup horizontalDpi="600" verticalDpi="600" orientation="portrait" paperSize="9" scale="9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showZeros="0" workbookViewId="0" topLeftCell="A1">
      <selection activeCell="H9" sqref="H9"/>
    </sheetView>
  </sheetViews>
  <sheetFormatPr defaultColWidth="9.00390625" defaultRowHeight="14.25"/>
  <cols>
    <col min="1" max="1" width="27.50390625" style="0" customWidth="1"/>
    <col min="2" max="2" width="8.75390625" style="0" customWidth="1"/>
    <col min="3" max="3" width="28.375" style="0" customWidth="1"/>
    <col min="4" max="4" width="9.375" style="0" customWidth="1"/>
    <col min="5" max="6" width="9.00390625" style="0" customWidth="1"/>
    <col min="7" max="7" width="9.375" style="0" customWidth="1"/>
  </cols>
  <sheetData>
    <row r="1" spans="1:5" s="80" customFormat="1" ht="18.75" customHeight="1">
      <c r="A1" s="82" t="s">
        <v>1225</v>
      </c>
      <c r="B1" s="83"/>
      <c r="C1" s="84"/>
      <c r="D1" s="83"/>
      <c r="E1" s="84"/>
    </row>
    <row r="2" spans="1:6" ht="27" customHeight="1">
      <c r="A2" s="85" t="s">
        <v>1226</v>
      </c>
      <c r="B2" s="85"/>
      <c r="C2" s="85"/>
      <c r="D2" s="85"/>
      <c r="E2" s="86"/>
      <c r="F2" s="86"/>
    </row>
    <row r="3" spans="1:6" ht="15.75" customHeight="1">
      <c r="A3" s="87"/>
      <c r="B3" s="87"/>
      <c r="C3" s="87"/>
      <c r="D3" s="87"/>
      <c r="E3" s="87"/>
      <c r="F3" s="87"/>
    </row>
    <row r="4" spans="1:4" ht="19.5" customHeight="1">
      <c r="A4" s="88"/>
      <c r="B4" s="89"/>
      <c r="C4" s="90"/>
      <c r="D4" s="91" t="s">
        <v>22</v>
      </c>
    </row>
    <row r="5" spans="1:4" ht="24.75" customHeight="1">
      <c r="A5" s="92" t="s">
        <v>1198</v>
      </c>
      <c r="B5" s="93" t="s">
        <v>1227</v>
      </c>
      <c r="C5" s="93" t="s">
        <v>1199</v>
      </c>
      <c r="D5" s="93" t="s">
        <v>1227</v>
      </c>
    </row>
    <row r="6" spans="1:4" s="81" customFormat="1" ht="24.75" customHeight="1">
      <c r="A6" s="94" t="s">
        <v>1200</v>
      </c>
      <c r="B6" s="95"/>
      <c r="C6" s="96" t="s">
        <v>1201</v>
      </c>
      <c r="D6" s="95">
        <v>0</v>
      </c>
    </row>
    <row r="7" spans="1:4" s="81" customFormat="1" ht="24.75" customHeight="1">
      <c r="A7" s="97" t="s">
        <v>1202</v>
      </c>
      <c r="B7" s="95"/>
      <c r="C7" s="96" t="s">
        <v>1203</v>
      </c>
      <c r="D7" s="95"/>
    </row>
    <row r="8" spans="1:4" s="81" customFormat="1" ht="24.75" customHeight="1">
      <c r="A8" s="97" t="s">
        <v>1204</v>
      </c>
      <c r="B8" s="98"/>
      <c r="C8" s="96" t="s">
        <v>1205</v>
      </c>
      <c r="D8" s="99"/>
    </row>
    <row r="9" spans="1:4" s="81" customFormat="1" ht="24.75" customHeight="1">
      <c r="A9" s="100" t="s">
        <v>1206</v>
      </c>
      <c r="B9" s="98"/>
      <c r="C9" s="96" t="s">
        <v>1207</v>
      </c>
      <c r="D9" s="95"/>
    </row>
    <row r="10" spans="1:4" s="81" customFormat="1" ht="24.75" customHeight="1">
      <c r="A10" s="94" t="s">
        <v>1208</v>
      </c>
      <c r="B10" s="98"/>
      <c r="C10" s="96" t="s">
        <v>1209</v>
      </c>
      <c r="D10" s="95"/>
    </row>
    <row r="11" spans="1:4" s="81" customFormat="1" ht="24.75" customHeight="1">
      <c r="A11" s="97" t="s">
        <v>1210</v>
      </c>
      <c r="B11" s="98"/>
      <c r="C11" s="96" t="s">
        <v>1211</v>
      </c>
      <c r="D11" s="101"/>
    </row>
    <row r="12" spans="1:4" s="81" customFormat="1" ht="24.75" customHeight="1">
      <c r="A12" s="97" t="s">
        <v>1212</v>
      </c>
      <c r="B12" s="98"/>
      <c r="C12" s="96" t="s">
        <v>1213</v>
      </c>
      <c r="D12" s="95"/>
    </row>
    <row r="13" spans="1:4" s="81" customFormat="1" ht="24.75" customHeight="1">
      <c r="A13" s="97"/>
      <c r="B13" s="98"/>
      <c r="C13" s="96" t="s">
        <v>1215</v>
      </c>
      <c r="D13" s="95"/>
    </row>
    <row r="14" spans="1:4" s="81" customFormat="1" ht="24.75" customHeight="1">
      <c r="A14" s="97"/>
      <c r="B14" s="98"/>
      <c r="C14" s="96" t="s">
        <v>1216</v>
      </c>
      <c r="D14" s="95"/>
    </row>
    <row r="15" spans="1:4" s="81" customFormat="1" ht="24.75" customHeight="1">
      <c r="A15" s="97"/>
      <c r="B15" s="98"/>
      <c r="C15" s="102" t="s">
        <v>1217</v>
      </c>
      <c r="D15" s="95"/>
    </row>
    <row r="16" spans="1:4" s="81" customFormat="1" ht="24.75" customHeight="1">
      <c r="A16" s="97"/>
      <c r="B16" s="98"/>
      <c r="C16" s="102" t="s">
        <v>1218</v>
      </c>
      <c r="D16" s="95"/>
    </row>
    <row r="17" spans="1:4" s="81" customFormat="1" ht="24.75" customHeight="1">
      <c r="A17" s="97"/>
      <c r="B17" s="98"/>
      <c r="C17" s="102"/>
      <c r="D17" s="95"/>
    </row>
    <row r="18" spans="1:4" s="81" customFormat="1" ht="24.75" customHeight="1">
      <c r="A18" s="97"/>
      <c r="B18" s="98"/>
      <c r="C18" s="102"/>
      <c r="D18" s="95"/>
    </row>
    <row r="19" spans="1:4" s="81" customFormat="1" ht="24.75" customHeight="1">
      <c r="A19" s="97"/>
      <c r="B19" s="98"/>
      <c r="C19" s="102"/>
      <c r="D19" s="95"/>
    </row>
    <row r="20" spans="1:4" s="81" customFormat="1" ht="24.75" customHeight="1">
      <c r="A20" s="97"/>
      <c r="B20" s="98"/>
      <c r="C20" s="103"/>
      <c r="D20" s="95"/>
    </row>
    <row r="21" spans="1:4" s="81" customFormat="1" ht="24.75" customHeight="1">
      <c r="A21" s="97" t="s">
        <v>1219</v>
      </c>
      <c r="B21" s="98"/>
      <c r="C21" s="97" t="s">
        <v>1220</v>
      </c>
      <c r="D21" s="95"/>
    </row>
    <row r="22" spans="1:4" s="81" customFormat="1" ht="24.75" customHeight="1">
      <c r="A22" s="97" t="s">
        <v>108</v>
      </c>
      <c r="B22" s="98"/>
      <c r="C22" s="97" t="s">
        <v>119</v>
      </c>
      <c r="D22" s="101"/>
    </row>
    <row r="23" spans="1:4" s="81" customFormat="1" ht="24.75" customHeight="1">
      <c r="A23" s="97" t="s">
        <v>123</v>
      </c>
      <c r="B23" s="97"/>
      <c r="C23" s="101" t="s">
        <v>124</v>
      </c>
      <c r="D23" s="101"/>
    </row>
    <row r="24" spans="1:4" s="81" customFormat="1" ht="24.75" customHeight="1">
      <c r="A24" s="97" t="s">
        <v>127</v>
      </c>
      <c r="B24" s="97"/>
      <c r="C24" s="97" t="s">
        <v>1222</v>
      </c>
      <c r="D24" s="104"/>
    </row>
    <row r="25" spans="1:4" s="81" customFormat="1" ht="24.75" customHeight="1">
      <c r="A25" s="105" t="s">
        <v>1223</v>
      </c>
      <c r="B25" s="98">
        <v>0</v>
      </c>
      <c r="C25" s="105" t="s">
        <v>1224</v>
      </c>
      <c r="D25" s="98">
        <v>0</v>
      </c>
    </row>
    <row r="26" spans="1:4" s="81" customFormat="1" ht="24.75" customHeight="1">
      <c r="A26"/>
      <c r="B26"/>
      <c r="C26"/>
      <c r="D26"/>
    </row>
    <row r="27" spans="1:4" s="81" customFormat="1" ht="24.75" customHeight="1">
      <c r="A27"/>
      <c r="B27"/>
      <c r="C27"/>
      <c r="D27"/>
    </row>
    <row r="28" spans="1:4" s="81" customFormat="1" ht="23.25" customHeight="1">
      <c r="A28"/>
      <c r="B28"/>
      <c r="C28"/>
      <c r="D28"/>
    </row>
    <row r="29" spans="1:4" s="81" customFormat="1" ht="24.75" customHeight="1">
      <c r="A29"/>
      <c r="B29"/>
      <c r="C29"/>
      <c r="D2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">
    <mergeCell ref="A2:D2"/>
  </mergeCells>
  <printOptions horizontalCentered="1"/>
  <pageMargins left="0.5905511811023623" right="0.4724409448818898" top="0.9842519685039371" bottom="0.9842519685039371" header="0.6692913385826772" footer="0.5905511811023623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3"/>
  <sheetViews>
    <sheetView zoomScale="85" zoomScaleNormal="85" workbookViewId="0" topLeftCell="A1">
      <selection activeCell="A6" sqref="A6"/>
    </sheetView>
  </sheetViews>
  <sheetFormatPr defaultColWidth="9.00390625" defaultRowHeight="14.25"/>
  <cols>
    <col min="1" max="1" width="31.50390625" style="0" customWidth="1"/>
    <col min="2" max="2" width="20.00390625" style="0" customWidth="1"/>
    <col min="3" max="3" width="26.375" style="0" customWidth="1"/>
  </cols>
  <sheetData>
    <row r="1" ht="34.5" customHeight="1">
      <c r="A1" t="s">
        <v>1228</v>
      </c>
    </row>
    <row r="2" spans="1:3" ht="51.75" customHeight="1">
      <c r="A2" s="78" t="s">
        <v>1229</v>
      </c>
      <c r="B2" s="78"/>
      <c r="C2" s="78"/>
    </row>
    <row r="3" spans="1:3" ht="30" customHeight="1">
      <c r="A3" s="64" t="s">
        <v>22</v>
      </c>
      <c r="B3" s="64"/>
      <c r="C3" s="64"/>
    </row>
    <row r="4" spans="1:3" ht="45.75" customHeight="1">
      <c r="A4" s="65" t="s">
        <v>1193</v>
      </c>
      <c r="B4" s="67" t="s">
        <v>1230</v>
      </c>
      <c r="C4" s="67" t="s">
        <v>1231</v>
      </c>
    </row>
    <row r="5" spans="1:3" ht="45.75" customHeight="1">
      <c r="A5" s="68" t="s">
        <v>1232</v>
      </c>
      <c r="B5" s="69">
        <v>0</v>
      </c>
      <c r="C5" s="69">
        <v>0</v>
      </c>
    </row>
    <row r="6" spans="1:3" ht="45.75" customHeight="1">
      <c r="A6" s="75" t="s">
        <v>1233</v>
      </c>
      <c r="B6" s="79"/>
      <c r="C6" s="69"/>
    </row>
    <row r="7" spans="1:3" ht="45.75" customHeight="1">
      <c r="A7" s="75" t="s">
        <v>1234</v>
      </c>
      <c r="B7" s="71"/>
      <c r="C7" s="69"/>
    </row>
    <row r="8" spans="1:3" ht="45.75" customHeight="1">
      <c r="A8" s="75" t="s">
        <v>1235</v>
      </c>
      <c r="B8" s="72"/>
      <c r="C8" s="69"/>
    </row>
    <row r="9" spans="1:3" ht="45.75" customHeight="1">
      <c r="A9" s="75" t="s">
        <v>1236</v>
      </c>
      <c r="B9" s="72"/>
      <c r="C9" s="69"/>
    </row>
    <row r="10" spans="1:3" ht="45.75" customHeight="1">
      <c r="A10" s="75" t="s">
        <v>1237</v>
      </c>
      <c r="B10" s="72"/>
      <c r="C10" s="69"/>
    </row>
    <row r="11" spans="1:3" ht="45.75" customHeight="1">
      <c r="A11" s="68" t="s">
        <v>1238</v>
      </c>
      <c r="B11" s="69"/>
      <c r="C11" s="69"/>
    </row>
    <row r="12" spans="1:3" ht="45.75" customHeight="1">
      <c r="A12" s="68" t="s">
        <v>1239</v>
      </c>
      <c r="B12" s="69"/>
      <c r="C12" s="69"/>
    </row>
    <row r="13" spans="1:3" ht="45.75" customHeight="1">
      <c r="A13" s="76" t="s">
        <v>1240</v>
      </c>
      <c r="B13" s="77">
        <v>0</v>
      </c>
      <c r="C13" s="77">
        <v>0</v>
      </c>
    </row>
  </sheetData>
  <sheetProtection/>
  <mergeCells count="2">
    <mergeCell ref="A2:C2"/>
    <mergeCell ref="A3:C3"/>
  </mergeCells>
  <printOptions horizontalCentered="1"/>
  <pageMargins left="0.7086614173228347" right="0.7086614173228347" top="0.9842519685039371" bottom="0.9842519685039371" header="0.31496062992125984" footer="0.5905511811023623"/>
  <pageSetup horizontalDpi="600" verticalDpi="600" orientation="portrait" paperSize="9" scale="10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="85" zoomScaleNormal="85" workbookViewId="0" topLeftCell="A1">
      <selection activeCell="I8" sqref="I8"/>
    </sheetView>
  </sheetViews>
  <sheetFormatPr defaultColWidth="9.00390625" defaultRowHeight="14.25"/>
  <cols>
    <col min="1" max="1" width="38.00390625" style="0" customWidth="1"/>
    <col min="2" max="2" width="13.25390625" style="0" customWidth="1"/>
    <col min="3" max="3" width="18.00390625" style="0" customWidth="1"/>
  </cols>
  <sheetData>
    <row r="1" ht="34.5" customHeight="1">
      <c r="A1" t="s">
        <v>1241</v>
      </c>
    </row>
    <row r="2" spans="1:3" ht="22.5">
      <c r="A2" s="63" t="s">
        <v>1242</v>
      </c>
      <c r="B2" s="63"/>
      <c r="C2" s="63"/>
    </row>
    <row r="3" spans="1:3" ht="28.5" customHeight="1">
      <c r="A3" s="64" t="s">
        <v>22</v>
      </c>
      <c r="B3" s="64"/>
      <c r="C3" s="64"/>
    </row>
    <row r="4" spans="1:3" ht="36.75" customHeight="1">
      <c r="A4" s="65" t="s">
        <v>1193</v>
      </c>
      <c r="B4" s="66" t="s">
        <v>1230</v>
      </c>
      <c r="C4" s="67" t="s">
        <v>1231</v>
      </c>
    </row>
    <row r="5" spans="1:3" ht="33.75" customHeight="1">
      <c r="A5" s="68" t="s">
        <v>1243</v>
      </c>
      <c r="B5" s="69">
        <f>B6+B7+B8+B9+B10</f>
        <v>0</v>
      </c>
      <c r="C5" s="69">
        <f>C6+C7+C8+C9+C10</f>
        <v>0</v>
      </c>
    </row>
    <row r="6" spans="1:3" ht="33.75" customHeight="1">
      <c r="A6" s="70" t="s">
        <v>1244</v>
      </c>
      <c r="B6" s="71"/>
      <c r="C6" s="72"/>
    </row>
    <row r="7" spans="1:3" ht="33.75" customHeight="1">
      <c r="A7" s="73" t="s">
        <v>1245</v>
      </c>
      <c r="B7" s="71"/>
      <c r="C7" s="74"/>
    </row>
    <row r="8" spans="1:3" ht="33.75" customHeight="1">
      <c r="A8" s="75" t="s">
        <v>1246</v>
      </c>
      <c r="B8" s="71"/>
      <c r="C8" s="69"/>
    </row>
    <row r="9" spans="1:3" ht="33.75" customHeight="1">
      <c r="A9" s="70" t="s">
        <v>1247</v>
      </c>
      <c r="B9" s="71"/>
      <c r="C9" s="69"/>
    </row>
    <row r="10" spans="1:3" ht="33.75" customHeight="1">
      <c r="A10" s="75" t="s">
        <v>1248</v>
      </c>
      <c r="B10" s="71"/>
      <c r="C10" s="69"/>
    </row>
    <row r="11" spans="1:3" ht="33.75" customHeight="1">
      <c r="A11" s="68" t="s">
        <v>1249</v>
      </c>
      <c r="B11" s="71"/>
      <c r="C11" s="69"/>
    </row>
    <row r="12" spans="1:3" ht="33.75" customHeight="1">
      <c r="A12" s="68" t="s">
        <v>1250</v>
      </c>
      <c r="B12" s="71"/>
      <c r="C12" s="69"/>
    </row>
    <row r="13" spans="1:3" ht="33.75" customHeight="1">
      <c r="A13" s="68" t="s">
        <v>1251</v>
      </c>
      <c r="B13" s="71"/>
      <c r="C13" s="69"/>
    </row>
    <row r="14" spans="1:3" ht="33.75" customHeight="1">
      <c r="A14" s="76" t="s">
        <v>1240</v>
      </c>
      <c r="B14" s="77">
        <f>B5++B11+B12+B13</f>
        <v>0</v>
      </c>
      <c r="C14" s="77">
        <f>C5++C11+C12+C13</f>
        <v>0</v>
      </c>
    </row>
  </sheetData>
  <sheetProtection/>
  <mergeCells count="2">
    <mergeCell ref="A2:C2"/>
    <mergeCell ref="A3:C3"/>
  </mergeCells>
  <printOptions horizontalCentered="1"/>
  <pageMargins left="0.7086614173228347" right="0.7086614173228347" top="1.1811023622047245" bottom="0.9842519685039371" header="0.31496062992125984" footer="0.590551181102362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zoomScale="70" zoomScaleNormal="70" workbookViewId="0" topLeftCell="A1">
      <selection activeCell="A2" sqref="A2:D2"/>
    </sheetView>
  </sheetViews>
  <sheetFormatPr defaultColWidth="9.00390625" defaultRowHeight="14.25"/>
  <cols>
    <col min="1" max="1" width="30.50390625" style="54" customWidth="1"/>
    <col min="2" max="2" width="28.625" style="54" customWidth="1"/>
    <col min="3" max="3" width="30.625" style="54" customWidth="1"/>
    <col min="4" max="4" width="28.625" style="54" customWidth="1"/>
    <col min="5" max="16384" width="9.00390625" style="54" customWidth="1"/>
  </cols>
  <sheetData>
    <row r="1" ht="18" customHeight="1">
      <c r="A1" s="54" t="s">
        <v>1252</v>
      </c>
    </row>
    <row r="2" spans="1:4" ht="36" customHeight="1">
      <c r="A2" s="55" t="s">
        <v>1253</v>
      </c>
      <c r="B2" s="55"/>
      <c r="C2" s="55"/>
      <c r="D2" s="55"/>
    </row>
    <row r="3" spans="2:4" ht="19.5" customHeight="1">
      <c r="B3" s="56"/>
      <c r="C3" s="56"/>
      <c r="D3" s="57" t="s">
        <v>22</v>
      </c>
    </row>
    <row r="4" spans="1:4" ht="19.5" customHeight="1">
      <c r="A4" s="58" t="s">
        <v>1254</v>
      </c>
      <c r="B4" s="58"/>
      <c r="C4" s="58" t="s">
        <v>1255</v>
      </c>
      <c r="D4" s="58"/>
    </row>
    <row r="5" spans="1:4" ht="19.5" customHeight="1">
      <c r="A5" s="58" t="s">
        <v>23</v>
      </c>
      <c r="B5" s="58" t="s">
        <v>1227</v>
      </c>
      <c r="C5" s="58" t="s">
        <v>23</v>
      </c>
      <c r="D5" s="58" t="s">
        <v>1227</v>
      </c>
    </row>
    <row r="6" spans="1:4" ht="19.5" customHeight="1">
      <c r="A6" s="59" t="s">
        <v>1256</v>
      </c>
      <c r="B6" s="60"/>
      <c r="C6" s="59" t="s">
        <v>1257</v>
      </c>
      <c r="D6" s="60"/>
    </row>
    <row r="7" spans="1:4" ht="19.5" customHeight="1">
      <c r="A7" s="59" t="s">
        <v>1258</v>
      </c>
      <c r="B7" s="60"/>
      <c r="C7" s="59" t="s">
        <v>1259</v>
      </c>
      <c r="D7" s="60"/>
    </row>
    <row r="8" spans="1:4" ht="19.5" customHeight="1">
      <c r="A8" s="59" t="s">
        <v>1260</v>
      </c>
      <c r="B8" s="60"/>
      <c r="C8" s="59" t="s">
        <v>1261</v>
      </c>
      <c r="D8" s="60"/>
    </row>
    <row r="9" spans="1:4" ht="19.5" customHeight="1">
      <c r="A9" s="59" t="s">
        <v>1262</v>
      </c>
      <c r="B9" s="60"/>
      <c r="C9" s="59" t="s">
        <v>1263</v>
      </c>
      <c r="D9" s="60"/>
    </row>
    <row r="10" spans="1:4" ht="19.5" customHeight="1">
      <c r="A10" s="59" t="s">
        <v>1264</v>
      </c>
      <c r="B10" s="60"/>
      <c r="C10" s="59" t="s">
        <v>1265</v>
      </c>
      <c r="D10" s="60"/>
    </row>
    <row r="11" spans="1:4" ht="19.5" customHeight="1">
      <c r="A11" s="59"/>
      <c r="B11" s="60"/>
      <c r="C11" s="59" t="s">
        <v>1266</v>
      </c>
      <c r="D11" s="60"/>
    </row>
    <row r="12" spans="1:4" ht="19.5" customHeight="1">
      <c r="A12" s="59"/>
      <c r="B12" s="60"/>
      <c r="C12" s="59" t="s">
        <v>1267</v>
      </c>
      <c r="D12" s="60"/>
    </row>
    <row r="13" spans="1:4" ht="19.5" customHeight="1">
      <c r="A13" s="59"/>
      <c r="B13" s="60"/>
      <c r="C13" s="59" t="s">
        <v>1268</v>
      </c>
      <c r="D13" s="60"/>
    </row>
    <row r="14" spans="1:4" ht="19.5" customHeight="1">
      <c r="A14" s="59"/>
      <c r="B14" s="60"/>
      <c r="C14" s="59" t="s">
        <v>1269</v>
      </c>
      <c r="D14" s="60"/>
    </row>
    <row r="15" spans="1:4" ht="19.5" customHeight="1">
      <c r="A15" s="59"/>
      <c r="B15" s="60"/>
      <c r="C15" s="59" t="s">
        <v>1270</v>
      </c>
      <c r="D15" s="60"/>
    </row>
    <row r="16" spans="1:4" ht="19.5" customHeight="1">
      <c r="A16" s="59"/>
      <c r="B16" s="60"/>
      <c r="C16" s="59" t="s">
        <v>1271</v>
      </c>
      <c r="D16" s="60"/>
    </row>
    <row r="17" spans="1:4" ht="19.5" customHeight="1">
      <c r="A17" s="59"/>
      <c r="B17" s="60"/>
      <c r="C17" s="59"/>
      <c r="D17" s="60"/>
    </row>
    <row r="18" spans="1:4" ht="19.5" customHeight="1">
      <c r="A18" s="58" t="s">
        <v>1272</v>
      </c>
      <c r="B18" s="60">
        <f>SUM(B6:B17)</f>
        <v>0</v>
      </c>
      <c r="C18" s="58" t="s">
        <v>1273</v>
      </c>
      <c r="D18" s="60">
        <f>SUM(D6:D16)</f>
        <v>0</v>
      </c>
    </row>
    <row r="19" spans="1:4" ht="19.5" customHeight="1">
      <c r="A19" s="61"/>
      <c r="B19" s="61"/>
      <c r="C19" s="59" t="s">
        <v>1274</v>
      </c>
      <c r="D19" s="60"/>
    </row>
    <row r="20" spans="1:4" ht="19.5" customHeight="1">
      <c r="A20" s="59" t="s">
        <v>127</v>
      </c>
      <c r="B20" s="60"/>
      <c r="C20" s="59" t="s">
        <v>1222</v>
      </c>
      <c r="D20" s="60"/>
    </row>
    <row r="21" spans="1:4" ht="19.5" customHeight="1">
      <c r="A21" s="59"/>
      <c r="B21" s="60"/>
      <c r="C21" s="59"/>
      <c r="D21" s="60"/>
    </row>
    <row r="22" spans="1:4" ht="19.5" customHeight="1">
      <c r="A22" s="59" t="s">
        <v>1223</v>
      </c>
      <c r="B22" s="60">
        <f>B18+B20</f>
        <v>0</v>
      </c>
      <c r="C22" s="59" t="s">
        <v>1224</v>
      </c>
      <c r="D22" s="60">
        <f>SUM(D18:D20)</f>
        <v>0</v>
      </c>
    </row>
    <row r="23" spans="1:4" ht="25.5" customHeight="1">
      <c r="A23" s="62" t="s">
        <v>1275</v>
      </c>
      <c r="B23" s="62"/>
      <c r="C23" s="62"/>
      <c r="D23" s="62"/>
    </row>
  </sheetData>
  <sheetProtection/>
  <mergeCells count="4">
    <mergeCell ref="A2:D2"/>
    <mergeCell ref="A4:B4"/>
    <mergeCell ref="C4:D4"/>
    <mergeCell ref="A23:D23"/>
  </mergeCells>
  <printOptions horizontalCentered="1"/>
  <pageMargins left="0.7086614173228347" right="0.7086614173228347" top="0.9842519685039371" bottom="0.9842519685039371" header="0.31496062992125984" footer="0.5905511811023623"/>
  <pageSetup fitToHeight="1" fitToWidth="1" horizontalDpi="600" verticalDpi="600" orientation="landscape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 topLeftCell="A1">
      <selection activeCell="A2" sqref="A2:B2"/>
    </sheetView>
  </sheetViews>
  <sheetFormatPr defaultColWidth="9.00390625" defaultRowHeight="14.25"/>
  <cols>
    <col min="1" max="1" width="42.25390625" style="0" customWidth="1"/>
    <col min="2" max="2" width="23.625" style="0" customWidth="1"/>
  </cols>
  <sheetData>
    <row r="1" ht="22.5" customHeight="1">
      <c r="A1" t="s">
        <v>1276</v>
      </c>
    </row>
    <row r="2" spans="1:2" ht="66" customHeight="1">
      <c r="A2" s="40" t="s">
        <v>1277</v>
      </c>
      <c r="B2" s="40"/>
    </row>
    <row r="3" ht="21.75" customHeight="1">
      <c r="B3" s="42" t="s">
        <v>22</v>
      </c>
    </row>
    <row r="4" spans="1:2" ht="30" customHeight="1">
      <c r="A4" s="47" t="s">
        <v>1193</v>
      </c>
      <c r="B4" s="48" t="s">
        <v>1227</v>
      </c>
    </row>
    <row r="5" spans="1:2" ht="30" customHeight="1">
      <c r="A5" s="49" t="s">
        <v>1232</v>
      </c>
      <c r="B5" s="45">
        <v>0</v>
      </c>
    </row>
    <row r="6" spans="1:2" ht="30" customHeight="1">
      <c r="A6" s="50" t="s">
        <v>1278</v>
      </c>
      <c r="B6" s="51"/>
    </row>
    <row r="7" spans="1:2" ht="30" customHeight="1">
      <c r="A7" s="50" t="s">
        <v>1279</v>
      </c>
      <c r="B7" s="52"/>
    </row>
    <row r="8" spans="1:2" ht="30" customHeight="1">
      <c r="A8" s="50" t="s">
        <v>1280</v>
      </c>
      <c r="B8" s="52"/>
    </row>
    <row r="9" spans="1:2" ht="30" customHeight="1">
      <c r="A9" s="50" t="s">
        <v>1281</v>
      </c>
      <c r="B9" s="52"/>
    </row>
    <row r="10" spans="1:2" ht="30" customHeight="1">
      <c r="A10" s="50" t="s">
        <v>1282</v>
      </c>
      <c r="B10" s="52"/>
    </row>
    <row r="11" spans="1:2" ht="30" customHeight="1">
      <c r="A11" s="49" t="s">
        <v>1238</v>
      </c>
      <c r="B11" s="52"/>
    </row>
    <row r="12" spans="1:2" ht="30" customHeight="1">
      <c r="A12" s="49" t="s">
        <v>1239</v>
      </c>
      <c r="B12" s="52"/>
    </row>
    <row r="13" spans="1:2" ht="30" customHeight="1">
      <c r="A13" s="47" t="s">
        <v>1240</v>
      </c>
      <c r="B13" s="53">
        <f>B5+B11+B12</f>
        <v>0</v>
      </c>
    </row>
  </sheetData>
  <sheetProtection/>
  <mergeCells count="1">
    <mergeCell ref="A2:B2"/>
  </mergeCells>
  <printOptions horizontalCentered="1"/>
  <pageMargins left="0.7086614173228347" right="0.7086614173228347" top="1.1811023622047245" bottom="0.9842519685039371" header="0.31496062992125984" footer="0.590551181102362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workbookViewId="0" topLeftCell="A1">
      <selection activeCell="E4" sqref="E4"/>
    </sheetView>
  </sheetViews>
  <sheetFormatPr defaultColWidth="9.00390625" defaultRowHeight="14.25"/>
  <cols>
    <col min="1" max="1" width="50.50390625" style="0" customWidth="1"/>
    <col min="2" max="2" width="19.75390625" style="0" customWidth="1"/>
  </cols>
  <sheetData>
    <row r="1" ht="27.75" customHeight="1">
      <c r="A1" t="s">
        <v>1283</v>
      </c>
    </row>
    <row r="2" spans="1:2" ht="75" customHeight="1">
      <c r="A2" s="40" t="s">
        <v>1284</v>
      </c>
      <c r="B2" s="40"/>
    </row>
    <row r="3" spans="1:2" ht="26.25" customHeight="1">
      <c r="A3" s="41"/>
      <c r="B3" s="42" t="s">
        <v>22</v>
      </c>
    </row>
    <row r="4" spans="1:2" ht="30" customHeight="1">
      <c r="A4" s="43" t="s">
        <v>1193</v>
      </c>
      <c r="B4" s="43" t="s">
        <v>1227</v>
      </c>
    </row>
    <row r="5" spans="1:2" ht="30" customHeight="1">
      <c r="A5" s="44" t="s">
        <v>1243</v>
      </c>
      <c r="B5" s="45">
        <v>0</v>
      </c>
    </row>
    <row r="6" spans="1:2" ht="30" customHeight="1">
      <c r="A6" s="44" t="s">
        <v>1285</v>
      </c>
      <c r="B6" s="45"/>
    </row>
    <row r="7" spans="1:2" ht="30" customHeight="1">
      <c r="A7" s="44" t="s">
        <v>1286</v>
      </c>
      <c r="B7" s="45"/>
    </row>
    <row r="8" spans="1:2" ht="30" customHeight="1">
      <c r="A8" s="44" t="s">
        <v>1287</v>
      </c>
      <c r="B8" s="45"/>
    </row>
    <row r="9" spans="1:2" ht="30" customHeight="1">
      <c r="A9" s="44" t="s">
        <v>1288</v>
      </c>
      <c r="B9" s="45"/>
    </row>
    <row r="10" spans="1:2" ht="30" customHeight="1">
      <c r="A10" s="44" t="s">
        <v>1289</v>
      </c>
      <c r="B10" s="45"/>
    </row>
    <row r="11" spans="1:2" ht="30" customHeight="1">
      <c r="A11" s="44" t="s">
        <v>1249</v>
      </c>
      <c r="B11" s="45"/>
    </row>
    <row r="12" spans="1:2" ht="30" customHeight="1">
      <c r="A12" s="44" t="s">
        <v>1250</v>
      </c>
      <c r="B12" s="45"/>
    </row>
    <row r="13" spans="1:2" ht="30" customHeight="1">
      <c r="A13" s="44" t="s">
        <v>1251</v>
      </c>
      <c r="B13" s="45"/>
    </row>
    <row r="14" spans="1:2" ht="30" customHeight="1">
      <c r="A14" s="43" t="s">
        <v>1240</v>
      </c>
      <c r="B14" s="46">
        <f>B5+B11+B12+B13</f>
        <v>0</v>
      </c>
    </row>
  </sheetData>
  <sheetProtection/>
  <mergeCells count="1">
    <mergeCell ref="A2:B2"/>
  </mergeCells>
  <printOptions horizontalCentered="1"/>
  <pageMargins left="0.7086614173228347" right="0.7086614173228347" top="1.1811023622047245" bottom="0.9842519685039371" header="0.31496062992125984" footer="0.590551181102362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workbookViewId="0" topLeftCell="A1">
      <selection activeCell="P13" sqref="P13"/>
    </sheetView>
  </sheetViews>
  <sheetFormatPr defaultColWidth="9.00390625" defaultRowHeight="14.25"/>
  <cols>
    <col min="1" max="1" width="5.375" style="10" customWidth="1"/>
    <col min="2" max="2" width="21.25390625" style="10" customWidth="1"/>
    <col min="3" max="3" width="14.00390625" style="10" customWidth="1"/>
    <col min="4" max="5" width="12.625" style="10" customWidth="1"/>
    <col min="6" max="6" width="17.50390625" style="10" customWidth="1"/>
    <col min="7" max="7" width="10.375" style="10" customWidth="1"/>
    <col min="8" max="8" width="13.75390625" style="10" customWidth="1"/>
    <col min="9" max="9" width="15.125" style="10" customWidth="1"/>
    <col min="10" max="16384" width="9.00390625" style="10" customWidth="1"/>
  </cols>
  <sheetData>
    <row r="1" spans="1:9" s="10" customFormat="1" ht="18.75">
      <c r="A1" s="13" t="s">
        <v>1290</v>
      </c>
      <c r="B1" s="13"/>
      <c r="C1" s="2"/>
      <c r="D1" s="2"/>
      <c r="E1" s="2"/>
      <c r="F1" s="2"/>
      <c r="G1" s="2"/>
      <c r="H1" s="2"/>
      <c r="I1" s="2"/>
    </row>
    <row r="2" spans="1:9" s="10" customFormat="1" ht="30" customHeight="1">
      <c r="A2" s="14" t="s">
        <v>1291</v>
      </c>
      <c r="B2" s="14"/>
      <c r="C2" s="14"/>
      <c r="D2" s="14"/>
      <c r="E2" s="14"/>
      <c r="F2" s="14"/>
      <c r="G2" s="14"/>
      <c r="H2" s="14"/>
      <c r="I2" s="14"/>
    </row>
    <row r="3" spans="1:9" s="10" customFormat="1" ht="15" customHeight="1">
      <c r="A3" s="15" t="s">
        <v>1292</v>
      </c>
      <c r="B3" s="16" t="s">
        <v>22</v>
      </c>
      <c r="C3" s="17"/>
      <c r="D3" s="17"/>
      <c r="E3" s="17"/>
      <c r="F3" s="17"/>
      <c r="G3" s="17"/>
      <c r="H3" s="17"/>
      <c r="I3" s="17"/>
    </row>
    <row r="4" spans="1:9" s="11" customFormat="1" ht="45" customHeight="1">
      <c r="A4" s="36" t="s">
        <v>1293</v>
      </c>
      <c r="B4" s="37" t="s">
        <v>1294</v>
      </c>
      <c r="C4" s="38" t="s">
        <v>1295</v>
      </c>
      <c r="D4" s="38" t="s">
        <v>1296</v>
      </c>
      <c r="E4" s="38" t="s">
        <v>1297</v>
      </c>
      <c r="F4" s="38" t="s">
        <v>1298</v>
      </c>
      <c r="G4" s="38" t="s">
        <v>1299</v>
      </c>
      <c r="H4" s="38" t="s">
        <v>1300</v>
      </c>
      <c r="I4" s="38" t="s">
        <v>1301</v>
      </c>
    </row>
    <row r="5" spans="1:9" s="12" customFormat="1" ht="24.75" customHeight="1">
      <c r="A5" s="26">
        <v>1</v>
      </c>
      <c r="B5" s="27" t="s">
        <v>1302</v>
      </c>
      <c r="C5" s="28">
        <f>D5+E5+F5+G5+H5+I5</f>
        <v>16051</v>
      </c>
      <c r="D5" s="39"/>
      <c r="E5" s="39">
        <v>14932</v>
      </c>
      <c r="F5" s="29">
        <v>772</v>
      </c>
      <c r="G5" s="29">
        <v>347</v>
      </c>
      <c r="H5" s="28"/>
      <c r="I5" s="39"/>
    </row>
    <row r="6" spans="1:9" s="12" customFormat="1" ht="24.75" customHeight="1">
      <c r="A6" s="26">
        <v>2</v>
      </c>
      <c r="B6" s="27" t="s">
        <v>1303</v>
      </c>
      <c r="C6" s="28">
        <f>D6+E6+F6+G6+H6+I6</f>
        <v>17694</v>
      </c>
      <c r="D6" s="39">
        <f>SUM(D7:D13)</f>
        <v>0</v>
      </c>
      <c r="E6" s="39">
        <f>SUM(E7:E13)</f>
        <v>3836</v>
      </c>
      <c r="F6" s="39">
        <f>SUM(F7:F13)</f>
        <v>13474</v>
      </c>
      <c r="G6" s="39">
        <f>SUM(G7:G13)</f>
        <v>384</v>
      </c>
      <c r="H6" s="28"/>
      <c r="I6" s="29"/>
    </row>
    <row r="7" spans="1:9" s="10" customFormat="1" ht="24.75" customHeight="1">
      <c r="A7" s="26">
        <v>3</v>
      </c>
      <c r="B7" s="27" t="s">
        <v>1304</v>
      </c>
      <c r="C7" s="39">
        <f aca="true" t="shared" si="0" ref="C5:C21">F7+G7+H7+I7+E7</f>
        <v>10739</v>
      </c>
      <c r="D7" s="28"/>
      <c r="E7" s="28">
        <v>2197</v>
      </c>
      <c r="F7" s="29">
        <v>8168</v>
      </c>
      <c r="G7" s="29">
        <v>374</v>
      </c>
      <c r="H7" s="28"/>
      <c r="I7" s="28"/>
    </row>
    <row r="8" spans="1:9" s="10" customFormat="1" ht="24.75" customHeight="1">
      <c r="A8" s="26">
        <v>4</v>
      </c>
      <c r="B8" s="27" t="s">
        <v>1305</v>
      </c>
      <c r="C8" s="39">
        <f t="shared" si="0"/>
        <v>107</v>
      </c>
      <c r="D8" s="28"/>
      <c r="E8" s="28">
        <v>99</v>
      </c>
      <c r="F8" s="29">
        <v>6</v>
      </c>
      <c r="G8" s="29">
        <v>2</v>
      </c>
      <c r="H8" s="28"/>
      <c r="I8" s="28"/>
    </row>
    <row r="9" spans="1:9" s="10" customFormat="1" ht="24.75" customHeight="1">
      <c r="A9" s="26">
        <v>5</v>
      </c>
      <c r="B9" s="27" t="s">
        <v>1306</v>
      </c>
      <c r="C9" s="39">
        <f t="shared" si="0"/>
        <v>5648</v>
      </c>
      <c r="D9" s="30"/>
      <c r="E9" s="30">
        <v>1528</v>
      </c>
      <c r="F9" s="29">
        <v>4120</v>
      </c>
      <c r="G9" s="31"/>
      <c r="H9" s="28"/>
      <c r="I9" s="28"/>
    </row>
    <row r="10" spans="1:9" s="10" customFormat="1" ht="24.75" customHeight="1">
      <c r="A10" s="26">
        <v>7</v>
      </c>
      <c r="B10" s="27" t="s">
        <v>1307</v>
      </c>
      <c r="C10" s="39">
        <f t="shared" si="0"/>
        <v>336</v>
      </c>
      <c r="D10" s="28"/>
      <c r="E10" s="28">
        <v>6</v>
      </c>
      <c r="F10" s="29">
        <v>322</v>
      </c>
      <c r="G10" s="31">
        <v>8</v>
      </c>
      <c r="H10" s="28"/>
      <c r="I10" s="28"/>
    </row>
    <row r="11" spans="1:9" s="10" customFormat="1" ht="24.75" customHeight="1">
      <c r="A11" s="26">
        <v>8</v>
      </c>
      <c r="B11" s="27" t="s">
        <v>1308</v>
      </c>
      <c r="C11" s="39">
        <f t="shared" si="0"/>
        <v>864</v>
      </c>
      <c r="D11" s="28"/>
      <c r="E11" s="28">
        <v>6</v>
      </c>
      <c r="F11" s="29">
        <v>858</v>
      </c>
      <c r="G11" s="29"/>
      <c r="H11" s="28"/>
      <c r="I11" s="28"/>
    </row>
    <row r="12" spans="1:9" s="10" customFormat="1" ht="24.75" customHeight="1">
      <c r="A12" s="26">
        <v>9</v>
      </c>
      <c r="B12" s="27" t="s">
        <v>1309</v>
      </c>
      <c r="C12" s="39">
        <f t="shared" si="0"/>
        <v>0</v>
      </c>
      <c r="D12" s="28"/>
      <c r="E12" s="28"/>
      <c r="F12" s="29"/>
      <c r="G12" s="29"/>
      <c r="H12" s="28"/>
      <c r="I12" s="28"/>
    </row>
    <row r="13" spans="1:9" s="10" customFormat="1" ht="24.75" customHeight="1">
      <c r="A13" s="26">
        <v>10</v>
      </c>
      <c r="B13" s="27" t="s">
        <v>1310</v>
      </c>
      <c r="C13" s="39">
        <f t="shared" si="0"/>
        <v>0</v>
      </c>
      <c r="D13" s="28"/>
      <c r="E13" s="28"/>
      <c r="F13" s="29"/>
      <c r="G13" s="29"/>
      <c r="H13" s="28"/>
      <c r="I13" s="28"/>
    </row>
    <row r="14" spans="1:9" s="12" customFormat="1" ht="24.75" customHeight="1">
      <c r="A14" s="26">
        <v>11</v>
      </c>
      <c r="B14" s="27" t="s">
        <v>1311</v>
      </c>
      <c r="C14" s="28">
        <f>D14+E14+F14+G14+H14+I14</f>
        <v>19296</v>
      </c>
      <c r="D14" s="28">
        <f>SUM(D15:D19)</f>
        <v>0</v>
      </c>
      <c r="E14" s="28">
        <f>SUM(E15:E19)</f>
        <v>5118</v>
      </c>
      <c r="F14" s="28">
        <f>SUM(F15:F19)</f>
        <v>13794</v>
      </c>
      <c r="G14" s="28">
        <f>SUM(G15:G19)</f>
        <v>384</v>
      </c>
      <c r="H14" s="28"/>
      <c r="I14" s="29"/>
    </row>
    <row r="15" spans="1:9" s="10" customFormat="1" ht="24.75" customHeight="1">
      <c r="A15" s="26">
        <v>12</v>
      </c>
      <c r="B15" s="27" t="s">
        <v>1312</v>
      </c>
      <c r="C15" s="39">
        <f t="shared" si="0"/>
        <v>18357</v>
      </c>
      <c r="D15" s="32"/>
      <c r="E15" s="32">
        <v>5104</v>
      </c>
      <c r="F15" s="31">
        <v>13066</v>
      </c>
      <c r="G15" s="31">
        <v>187</v>
      </c>
      <c r="H15" s="28"/>
      <c r="I15" s="28"/>
    </row>
    <row r="16" spans="1:9" s="10" customFormat="1" ht="24.75" customHeight="1">
      <c r="A16" s="26">
        <v>19</v>
      </c>
      <c r="B16" s="27" t="s">
        <v>1313</v>
      </c>
      <c r="C16" s="39">
        <f t="shared" si="0"/>
        <v>603</v>
      </c>
      <c r="D16" s="33"/>
      <c r="E16" s="33">
        <v>12</v>
      </c>
      <c r="F16" s="33">
        <v>424</v>
      </c>
      <c r="G16" s="33">
        <v>167</v>
      </c>
      <c r="H16" s="28"/>
      <c r="I16" s="33"/>
    </row>
    <row r="17" spans="1:9" s="10" customFormat="1" ht="24.75" customHeight="1">
      <c r="A17" s="26">
        <v>20</v>
      </c>
      <c r="B17" s="27" t="s">
        <v>1314</v>
      </c>
      <c r="C17" s="39">
        <f t="shared" si="0"/>
        <v>306</v>
      </c>
      <c r="D17" s="33"/>
      <c r="E17" s="33">
        <v>2</v>
      </c>
      <c r="F17" s="33">
        <v>304</v>
      </c>
      <c r="G17" s="33"/>
      <c r="H17" s="28"/>
      <c r="I17" s="33"/>
    </row>
    <row r="18" spans="1:9" s="10" customFormat="1" ht="24.75" customHeight="1">
      <c r="A18" s="26">
        <v>21</v>
      </c>
      <c r="B18" s="27" t="s">
        <v>1315</v>
      </c>
      <c r="C18" s="39">
        <f t="shared" si="0"/>
        <v>0</v>
      </c>
      <c r="D18" s="33"/>
      <c r="E18" s="33"/>
      <c r="F18" s="33"/>
      <c r="G18" s="33"/>
      <c r="H18" s="28"/>
      <c r="I18" s="33"/>
    </row>
    <row r="19" spans="1:9" s="10" customFormat="1" ht="24.75" customHeight="1">
      <c r="A19" s="26">
        <v>22</v>
      </c>
      <c r="B19" s="27" t="s">
        <v>1316</v>
      </c>
      <c r="C19" s="39">
        <f t="shared" si="0"/>
        <v>30</v>
      </c>
      <c r="D19" s="33"/>
      <c r="E19" s="33"/>
      <c r="F19" s="33"/>
      <c r="G19" s="33">
        <v>30</v>
      </c>
      <c r="H19" s="28"/>
      <c r="I19" s="33"/>
    </row>
    <row r="20" spans="1:9" s="12" customFormat="1" ht="24.75" customHeight="1">
      <c r="A20" s="26">
        <v>23</v>
      </c>
      <c r="B20" s="27" t="s">
        <v>1317</v>
      </c>
      <c r="C20" s="28">
        <f>D20+E20+F20+G20+H20+I20</f>
        <v>14449</v>
      </c>
      <c r="D20" s="33"/>
      <c r="E20" s="33">
        <f>E5+E6-E14</f>
        <v>13650</v>
      </c>
      <c r="F20" s="33">
        <f>F5+F6-F14</f>
        <v>452</v>
      </c>
      <c r="G20" s="33">
        <f>G5+G6-G14</f>
        <v>347</v>
      </c>
      <c r="H20" s="28"/>
      <c r="I20" s="33"/>
    </row>
    <row r="21" spans="1:9" s="10" customFormat="1" ht="24.75" customHeight="1">
      <c r="A21" s="26">
        <v>24</v>
      </c>
      <c r="B21" s="27" t="s">
        <v>1318</v>
      </c>
      <c r="C21" s="39">
        <f t="shared" si="0"/>
        <v>-1602</v>
      </c>
      <c r="D21" s="33"/>
      <c r="E21" s="33">
        <f>E6-E14</f>
        <v>-1282</v>
      </c>
      <c r="F21" s="33">
        <f>F6-F14</f>
        <v>-320</v>
      </c>
      <c r="G21" s="33">
        <f>G6-G14</f>
        <v>0</v>
      </c>
      <c r="H21" s="28"/>
      <c r="I21" s="33"/>
    </row>
    <row r="22" spans="1:9" s="10" customFormat="1" ht="24.75" customHeight="1">
      <c r="A22" s="35" t="s">
        <v>1319</v>
      </c>
      <c r="B22" s="35"/>
      <c r="C22" s="35"/>
      <c r="D22" s="35"/>
      <c r="E22" s="35"/>
      <c r="F22" s="35"/>
      <c r="G22" s="35"/>
      <c r="H22" s="35"/>
      <c r="I22" s="35"/>
    </row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30" customHeight="1"/>
  </sheetData>
  <sheetProtection/>
  <mergeCells count="4">
    <mergeCell ref="A1:B1"/>
    <mergeCell ref="A2:I2"/>
    <mergeCell ref="B3:I3"/>
    <mergeCell ref="A22:I22"/>
  </mergeCells>
  <printOptions horizontalCentered="1"/>
  <pageMargins left="0.7086614173228347" right="0.7086614173228347" top="0.7874015748031497" bottom="0.7874015748031497" header="0.31496062992125984" footer="0.590551181102362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5.375" style="10" customWidth="1"/>
    <col min="2" max="2" width="21.25390625" style="10" customWidth="1"/>
    <col min="3" max="3" width="14.00390625" style="10" customWidth="1"/>
    <col min="4" max="5" width="12.625" style="10" customWidth="1"/>
    <col min="6" max="6" width="17.50390625" style="10" customWidth="1"/>
    <col min="7" max="7" width="10.375" style="10" customWidth="1"/>
    <col min="8" max="8" width="16.25390625" style="10" customWidth="1"/>
    <col min="9" max="9" width="15.125" style="10" customWidth="1"/>
    <col min="10" max="16384" width="9.00390625" style="10" customWidth="1"/>
  </cols>
  <sheetData>
    <row r="1" spans="1:9" s="10" customFormat="1" ht="18.75">
      <c r="A1" s="13" t="s">
        <v>1320</v>
      </c>
      <c r="B1" s="13"/>
      <c r="C1" s="2"/>
      <c r="D1" s="2"/>
      <c r="E1" s="2"/>
      <c r="F1" s="2"/>
      <c r="G1" s="2"/>
      <c r="H1" s="2"/>
      <c r="I1" s="2"/>
    </row>
    <row r="2" spans="1:9" s="10" customFormat="1" ht="30" customHeight="1">
      <c r="A2" s="14" t="s">
        <v>1321</v>
      </c>
      <c r="B2" s="14"/>
      <c r="C2" s="14"/>
      <c r="D2" s="14"/>
      <c r="E2" s="14"/>
      <c r="F2" s="14"/>
      <c r="G2" s="14"/>
      <c r="H2" s="14"/>
      <c r="I2" s="14"/>
    </row>
    <row r="3" spans="1:9" s="10" customFormat="1" ht="15" customHeight="1">
      <c r="A3" s="15" t="s">
        <v>1292</v>
      </c>
      <c r="B3" s="16" t="s">
        <v>22</v>
      </c>
      <c r="C3" s="17"/>
      <c r="D3" s="17"/>
      <c r="E3" s="17"/>
      <c r="F3" s="17"/>
      <c r="G3" s="17"/>
      <c r="H3" s="17"/>
      <c r="I3" s="17"/>
    </row>
    <row r="4" spans="1:9" s="11" customFormat="1" ht="51.75" customHeight="1">
      <c r="A4" s="18" t="s">
        <v>1293</v>
      </c>
      <c r="B4" s="19" t="s">
        <v>1294</v>
      </c>
      <c r="C4" s="20" t="s">
        <v>1295</v>
      </c>
      <c r="D4" s="20" t="s">
        <v>1296</v>
      </c>
      <c r="E4" s="20" t="s">
        <v>1297</v>
      </c>
      <c r="F4" s="20" t="s">
        <v>1298</v>
      </c>
      <c r="G4" s="20" t="s">
        <v>1299</v>
      </c>
      <c r="H4" s="20" t="s">
        <v>1300</v>
      </c>
      <c r="I4" s="20" t="s">
        <v>1301</v>
      </c>
    </row>
    <row r="5" spans="1:9" s="12" customFormat="1" ht="24.75" customHeight="1">
      <c r="A5" s="21">
        <v>1</v>
      </c>
      <c r="B5" s="22" t="s">
        <v>1302</v>
      </c>
      <c r="C5" s="23">
        <f aca="true" t="shared" si="0" ref="C5:C21">F5+G5+H5+I5+E5</f>
        <v>17762</v>
      </c>
      <c r="D5" s="23"/>
      <c r="E5" s="23">
        <v>16957</v>
      </c>
      <c r="F5" s="24">
        <v>805</v>
      </c>
      <c r="G5" s="24"/>
      <c r="H5" s="25"/>
      <c r="I5" s="23"/>
    </row>
    <row r="6" spans="1:9" s="12" customFormat="1" ht="24.75" customHeight="1">
      <c r="A6" s="21">
        <v>2</v>
      </c>
      <c r="B6" s="22" t="s">
        <v>1303</v>
      </c>
      <c r="C6" s="23">
        <f t="shared" si="0"/>
        <v>20135</v>
      </c>
      <c r="D6" s="23"/>
      <c r="E6" s="23">
        <f>SUM(E7:E10)</f>
        <v>6230</v>
      </c>
      <c r="F6" s="24">
        <f>SUM(F7:F11)</f>
        <v>13905</v>
      </c>
      <c r="G6" s="24"/>
      <c r="H6" s="25"/>
      <c r="I6" s="24"/>
    </row>
    <row r="7" spans="1:9" s="10" customFormat="1" ht="24.75" customHeight="1">
      <c r="A7" s="26">
        <v>3</v>
      </c>
      <c r="B7" s="27" t="s">
        <v>1304</v>
      </c>
      <c r="C7" s="23">
        <f t="shared" si="0"/>
        <v>11729</v>
      </c>
      <c r="D7" s="28"/>
      <c r="E7" s="28">
        <v>3929</v>
      </c>
      <c r="F7" s="29">
        <v>7800</v>
      </c>
      <c r="G7" s="29"/>
      <c r="H7" s="28"/>
      <c r="I7" s="28"/>
    </row>
    <row r="8" spans="1:9" s="10" customFormat="1" ht="24.75" customHeight="1">
      <c r="A8" s="26">
        <v>4</v>
      </c>
      <c r="B8" s="27" t="s">
        <v>1305</v>
      </c>
      <c r="C8" s="23">
        <f t="shared" si="0"/>
        <v>75</v>
      </c>
      <c r="D8" s="28"/>
      <c r="E8" s="28">
        <v>70</v>
      </c>
      <c r="F8" s="29">
        <v>5</v>
      </c>
      <c r="G8" s="29"/>
      <c r="H8" s="28"/>
      <c r="I8" s="28"/>
    </row>
    <row r="9" spans="1:9" s="10" customFormat="1" ht="24.75" customHeight="1">
      <c r="A9" s="26">
        <v>5</v>
      </c>
      <c r="B9" s="27" t="s">
        <v>1306</v>
      </c>
      <c r="C9" s="23">
        <f t="shared" si="0"/>
        <v>8026</v>
      </c>
      <c r="D9" s="30"/>
      <c r="E9" s="30">
        <v>2226</v>
      </c>
      <c r="F9" s="29">
        <v>5800</v>
      </c>
      <c r="G9" s="31"/>
      <c r="H9" s="28"/>
      <c r="I9" s="28"/>
    </row>
    <row r="10" spans="1:9" s="10" customFormat="1" ht="24.75" customHeight="1">
      <c r="A10" s="26">
        <v>7</v>
      </c>
      <c r="B10" s="27" t="s">
        <v>1307</v>
      </c>
      <c r="C10" s="23">
        <f t="shared" si="0"/>
        <v>5</v>
      </c>
      <c r="D10" s="28"/>
      <c r="E10" s="28">
        <v>5</v>
      </c>
      <c r="F10" s="29">
        <v>0</v>
      </c>
      <c r="G10" s="31"/>
      <c r="H10" s="28"/>
      <c r="I10" s="28"/>
    </row>
    <row r="11" spans="1:9" s="10" customFormat="1" ht="24.75" customHeight="1">
      <c r="A11" s="26">
        <v>8</v>
      </c>
      <c r="B11" s="27" t="s">
        <v>1308</v>
      </c>
      <c r="C11" s="23">
        <f t="shared" si="0"/>
        <v>300</v>
      </c>
      <c r="D11" s="28"/>
      <c r="E11" s="28">
        <v>0</v>
      </c>
      <c r="F11" s="29">
        <v>300</v>
      </c>
      <c r="G11" s="29"/>
      <c r="H11" s="28"/>
      <c r="I11" s="28"/>
    </row>
    <row r="12" spans="1:9" s="10" customFormat="1" ht="24.75" customHeight="1">
      <c r="A12" s="26">
        <v>9</v>
      </c>
      <c r="B12" s="27" t="s">
        <v>1309</v>
      </c>
      <c r="C12" s="23">
        <f t="shared" si="0"/>
        <v>0</v>
      </c>
      <c r="D12" s="28"/>
      <c r="E12" s="28"/>
      <c r="F12" s="29"/>
      <c r="G12" s="29"/>
      <c r="H12" s="28"/>
      <c r="I12" s="28"/>
    </row>
    <row r="13" spans="1:9" s="10" customFormat="1" ht="24.75" customHeight="1">
      <c r="A13" s="26">
        <v>10</v>
      </c>
      <c r="B13" s="27" t="s">
        <v>1310</v>
      </c>
      <c r="C13" s="23">
        <f t="shared" si="0"/>
        <v>0</v>
      </c>
      <c r="D13" s="28"/>
      <c r="E13" s="28"/>
      <c r="F13" s="29"/>
      <c r="G13" s="29"/>
      <c r="H13" s="25"/>
      <c r="I13" s="28"/>
    </row>
    <row r="14" spans="1:9" s="12" customFormat="1" ht="24.75" customHeight="1">
      <c r="A14" s="21">
        <v>11</v>
      </c>
      <c r="B14" s="22" t="s">
        <v>1311</v>
      </c>
      <c r="C14" s="23">
        <f t="shared" si="0"/>
        <v>18762</v>
      </c>
      <c r="D14" s="25"/>
      <c r="E14" s="25">
        <f>SUM(E15:E17)</f>
        <v>4958</v>
      </c>
      <c r="F14" s="24">
        <f>SUM(F15:F17)</f>
        <v>13804</v>
      </c>
      <c r="G14" s="24"/>
      <c r="H14" s="25"/>
      <c r="I14" s="24"/>
    </row>
    <row r="15" spans="1:9" s="10" customFormat="1" ht="24.75" customHeight="1">
      <c r="A15" s="26">
        <v>12</v>
      </c>
      <c r="B15" s="27" t="s">
        <v>1312</v>
      </c>
      <c r="C15" s="23">
        <f t="shared" si="0"/>
        <v>18712</v>
      </c>
      <c r="D15" s="32"/>
      <c r="E15" s="32">
        <v>4958</v>
      </c>
      <c r="F15" s="31">
        <v>13754</v>
      </c>
      <c r="G15" s="31"/>
      <c r="H15" s="28"/>
      <c r="I15" s="28"/>
    </row>
    <row r="16" spans="1:9" s="10" customFormat="1" ht="24.75" customHeight="1">
      <c r="A16" s="26">
        <v>19</v>
      </c>
      <c r="B16" s="27" t="s">
        <v>1313</v>
      </c>
      <c r="C16" s="23">
        <f t="shared" si="0"/>
        <v>0</v>
      </c>
      <c r="D16" s="33"/>
      <c r="E16" s="33">
        <v>0</v>
      </c>
      <c r="F16" s="33">
        <v>0</v>
      </c>
      <c r="G16" s="33"/>
      <c r="H16" s="28"/>
      <c r="I16" s="33"/>
    </row>
    <row r="17" spans="1:9" s="10" customFormat="1" ht="24.75" customHeight="1">
      <c r="A17" s="26">
        <v>20</v>
      </c>
      <c r="B17" s="27" t="s">
        <v>1314</v>
      </c>
      <c r="C17" s="23">
        <f t="shared" si="0"/>
        <v>50</v>
      </c>
      <c r="D17" s="33"/>
      <c r="E17" s="33">
        <v>0</v>
      </c>
      <c r="F17" s="33">
        <v>50</v>
      </c>
      <c r="G17" s="33"/>
      <c r="H17" s="28"/>
      <c r="I17" s="33"/>
    </row>
    <row r="18" spans="1:9" s="10" customFormat="1" ht="24.75" customHeight="1">
      <c r="A18" s="26">
        <v>21</v>
      </c>
      <c r="B18" s="27" t="s">
        <v>1315</v>
      </c>
      <c r="C18" s="23">
        <f t="shared" si="0"/>
        <v>0</v>
      </c>
      <c r="D18" s="33"/>
      <c r="E18" s="33"/>
      <c r="F18" s="33"/>
      <c r="G18" s="33"/>
      <c r="H18" s="28"/>
      <c r="I18" s="33"/>
    </row>
    <row r="19" spans="1:9" s="10" customFormat="1" ht="24.75" customHeight="1">
      <c r="A19" s="26">
        <v>22</v>
      </c>
      <c r="B19" s="27" t="s">
        <v>1316</v>
      </c>
      <c r="C19" s="23">
        <f t="shared" si="0"/>
        <v>0</v>
      </c>
      <c r="D19" s="33"/>
      <c r="E19" s="33"/>
      <c r="F19" s="33"/>
      <c r="G19" s="33"/>
      <c r="H19" s="25"/>
      <c r="I19" s="33"/>
    </row>
    <row r="20" spans="1:9" s="12" customFormat="1" ht="24.75" customHeight="1">
      <c r="A20" s="21">
        <v>23</v>
      </c>
      <c r="B20" s="22" t="s">
        <v>1317</v>
      </c>
      <c r="C20" s="23">
        <f t="shared" si="0"/>
        <v>19135</v>
      </c>
      <c r="D20" s="34"/>
      <c r="E20" s="34">
        <v>18229</v>
      </c>
      <c r="F20" s="34">
        <v>906</v>
      </c>
      <c r="G20" s="34"/>
      <c r="H20" s="25"/>
      <c r="I20" s="34"/>
    </row>
    <row r="21" spans="1:9" s="10" customFormat="1" ht="24.75" customHeight="1">
      <c r="A21" s="26">
        <v>24</v>
      </c>
      <c r="B21" s="27" t="s">
        <v>1318</v>
      </c>
      <c r="C21" s="23">
        <f t="shared" si="0"/>
        <v>1373</v>
      </c>
      <c r="D21" s="33"/>
      <c r="E21" s="33">
        <v>1272</v>
      </c>
      <c r="F21" s="33">
        <v>101</v>
      </c>
      <c r="G21" s="33"/>
      <c r="H21" s="28"/>
      <c r="I21" s="33"/>
    </row>
    <row r="22" spans="1:9" s="10" customFormat="1" ht="24.75" customHeight="1">
      <c r="A22" s="35" t="s">
        <v>1319</v>
      </c>
      <c r="B22" s="35"/>
      <c r="C22" s="35"/>
      <c r="D22" s="35"/>
      <c r="E22" s="35"/>
      <c r="F22" s="35"/>
      <c r="G22" s="35"/>
      <c r="H22" s="35"/>
      <c r="I22" s="35"/>
    </row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30" customHeight="1"/>
  </sheetData>
  <sheetProtection/>
  <mergeCells count="4">
    <mergeCell ref="A1:B1"/>
    <mergeCell ref="A2:I2"/>
    <mergeCell ref="B3:I3"/>
    <mergeCell ref="A22:I22"/>
  </mergeCells>
  <printOptions horizontalCentered="1" verticalCentered="1"/>
  <pageMargins left="0.7086614173228347" right="0.7086614173228347" top="0.7480314960629921" bottom="0.7480314960629921" header="0.31496062992125984" footer="0.5905511811023623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7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27.75390625" style="1" customWidth="1"/>
    <col min="2" max="16384" width="9.00390625" style="1" customWidth="1"/>
  </cols>
  <sheetData>
    <row r="1" spans="1:9" ht="14.25">
      <c r="A1" s="2" t="s">
        <v>1322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1323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/>
      <c r="B3" s="5"/>
      <c r="C3" s="5"/>
      <c r="D3" s="3"/>
      <c r="E3" s="3"/>
      <c r="F3" s="3"/>
      <c r="G3" s="3"/>
      <c r="H3" s="6" t="s">
        <v>1324</v>
      </c>
      <c r="I3" s="6"/>
    </row>
    <row r="4" spans="1:9" ht="30" customHeight="1">
      <c r="A4" s="7" t="s">
        <v>1325</v>
      </c>
      <c r="B4" s="7" t="s">
        <v>1326</v>
      </c>
      <c r="C4" s="7"/>
      <c r="D4" s="7"/>
      <c r="E4" s="7"/>
      <c r="F4" s="7"/>
      <c r="G4" s="7" t="s">
        <v>1327</v>
      </c>
      <c r="H4" s="7"/>
      <c r="I4" s="7"/>
    </row>
    <row r="5" spans="1:9" ht="28.5" customHeight="1">
      <c r="A5" s="7"/>
      <c r="B5" s="7" t="s">
        <v>1295</v>
      </c>
      <c r="C5" s="7" t="s">
        <v>1328</v>
      </c>
      <c r="D5" s="7"/>
      <c r="E5" s="7" t="s">
        <v>1329</v>
      </c>
      <c r="F5" s="7"/>
      <c r="G5" s="7" t="s">
        <v>1295</v>
      </c>
      <c r="H5" s="7" t="s">
        <v>1328</v>
      </c>
      <c r="I5" s="7" t="s">
        <v>1329</v>
      </c>
    </row>
    <row r="6" spans="1:9" ht="28.5" customHeight="1">
      <c r="A6" s="7"/>
      <c r="B6" s="7"/>
      <c r="C6" s="7" t="s">
        <v>1330</v>
      </c>
      <c r="D6" s="7" t="s">
        <v>1331</v>
      </c>
      <c r="E6" s="7" t="s">
        <v>1330</v>
      </c>
      <c r="F6" s="7" t="s">
        <v>1331</v>
      </c>
      <c r="G6" s="7"/>
      <c r="H6" s="7"/>
      <c r="I6" s="7"/>
    </row>
    <row r="7" spans="1:9" ht="26.25" customHeight="1">
      <c r="A7" s="7" t="s">
        <v>1332</v>
      </c>
      <c r="B7" s="8">
        <f>C7+E7</f>
        <v>15.73</v>
      </c>
      <c r="C7" s="8">
        <v>9.53</v>
      </c>
      <c r="D7" s="9">
        <f>C7/B7</f>
        <v>0.6058486967577876</v>
      </c>
      <c r="E7" s="8">
        <v>6.2</v>
      </c>
      <c r="F7" s="9">
        <f>E7/B7</f>
        <v>0.3941513032422123</v>
      </c>
      <c r="G7" s="8">
        <f>H7+I7</f>
        <v>15.760000000000002</v>
      </c>
      <c r="H7" s="8">
        <v>9.56</v>
      </c>
      <c r="I7" s="8">
        <v>6.2</v>
      </c>
    </row>
  </sheetData>
  <sheetProtection/>
  <mergeCells count="12">
    <mergeCell ref="A2:I2"/>
    <mergeCell ref="A3:C3"/>
    <mergeCell ref="H3:I3"/>
    <mergeCell ref="B4:F4"/>
    <mergeCell ref="G4:I4"/>
    <mergeCell ref="C5:D5"/>
    <mergeCell ref="E5:F5"/>
    <mergeCell ref="A4:A6"/>
    <mergeCell ref="B5:B6"/>
    <mergeCell ref="G5:G6"/>
    <mergeCell ref="H5:H6"/>
    <mergeCell ref="I5:I6"/>
  </mergeCells>
  <printOptions horizontalCentered="1"/>
  <pageMargins left="0.7874015748031497" right="0.7874015748031497" top="0.9842519685039371" bottom="0.9842519685039371" header="0.3937007874015748" footer="0.59055118110236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50"/>
  <sheetViews>
    <sheetView showZeros="0" workbookViewId="0" topLeftCell="A1">
      <pane ySplit="5" topLeftCell="A6" activePane="bottomLeft" state="frozen"/>
      <selection pane="bottomLeft" activeCell="A2" sqref="A2:G2"/>
    </sheetView>
  </sheetViews>
  <sheetFormatPr defaultColWidth="9.00390625" defaultRowHeight="14.25"/>
  <cols>
    <col min="1" max="1" width="32.50390625" style="310" customWidth="1"/>
    <col min="2" max="2" width="7.625" style="310" customWidth="1"/>
    <col min="3" max="3" width="8.875" style="310" customWidth="1"/>
    <col min="4" max="4" width="9.375" style="81" customWidth="1"/>
    <col min="5" max="5" width="7.875" style="284" customWidth="1"/>
    <col min="6" max="6" width="7.625" style="81" customWidth="1"/>
    <col min="7" max="7" width="8.875" style="311" customWidth="1"/>
    <col min="8" max="16384" width="9.00390625" style="81" customWidth="1"/>
  </cols>
  <sheetData>
    <row r="1" spans="1:7" s="282" customFormat="1" ht="14.25" customHeight="1">
      <c r="A1" s="312" t="s">
        <v>19</v>
      </c>
      <c r="B1" s="313"/>
      <c r="C1" s="313"/>
      <c r="D1" s="287"/>
      <c r="E1" s="286"/>
      <c r="F1" s="285"/>
      <c r="G1" s="314"/>
    </row>
    <row r="2" spans="1:7" ht="18.75" customHeight="1">
      <c r="A2" s="315" t="s">
        <v>20</v>
      </c>
      <c r="B2" s="315"/>
      <c r="C2" s="315"/>
      <c r="D2" s="200"/>
      <c r="E2" s="200"/>
      <c r="F2" s="200"/>
      <c r="G2" s="316"/>
    </row>
    <row r="3" spans="1:7" s="308" customFormat="1" ht="15.75" customHeight="1">
      <c r="A3" s="317"/>
      <c r="B3" s="318"/>
      <c r="C3" s="318" t="s">
        <v>21</v>
      </c>
      <c r="D3" s="319"/>
      <c r="E3" s="320"/>
      <c r="F3" s="321" t="s">
        <v>22</v>
      </c>
      <c r="G3" s="322"/>
    </row>
    <row r="4" spans="1:7" s="282" customFormat="1" ht="18.75" customHeight="1">
      <c r="A4" s="230" t="s">
        <v>23</v>
      </c>
      <c r="B4" s="231" t="s">
        <v>24</v>
      </c>
      <c r="C4" s="323" t="s">
        <v>25</v>
      </c>
      <c r="D4" s="93" t="s">
        <v>26</v>
      </c>
      <c r="E4" s="324" t="s">
        <v>27</v>
      </c>
      <c r="F4" s="325" t="s">
        <v>28</v>
      </c>
      <c r="G4" s="326" t="s">
        <v>29</v>
      </c>
    </row>
    <row r="5" spans="1:7" s="282" customFormat="1" ht="24" customHeight="1">
      <c r="A5" s="234"/>
      <c r="B5" s="235"/>
      <c r="C5" s="327"/>
      <c r="D5" s="297"/>
      <c r="E5" s="328"/>
      <c r="F5" s="329"/>
      <c r="G5" s="330"/>
    </row>
    <row r="6" spans="1:7" s="309" customFormat="1" ht="18" customHeight="1">
      <c r="A6" s="331" t="s">
        <v>30</v>
      </c>
      <c r="B6" s="332">
        <f>SUM(B7:B23)</f>
        <v>22629.626</v>
      </c>
      <c r="C6" s="238">
        <f>SUM(C7:C23)-C8</f>
        <v>20700</v>
      </c>
      <c r="D6" s="333">
        <f>C6/B6</f>
        <v>0.9147300976162841</v>
      </c>
      <c r="E6" s="332">
        <f>SUM(E7:E23)-E8</f>
        <v>21290</v>
      </c>
      <c r="F6" s="332">
        <f aca="true" t="shared" si="0" ref="F6:F11">C6-E6</f>
        <v>-590</v>
      </c>
      <c r="G6" s="333">
        <f aca="true" t="shared" si="1" ref="G6:G11">F6/E6</f>
        <v>-0.027712541099107563</v>
      </c>
    </row>
    <row r="7" spans="1:7" s="309" customFormat="1" ht="15" customHeight="1">
      <c r="A7" s="334" t="s">
        <v>31</v>
      </c>
      <c r="B7" s="335">
        <v>8036</v>
      </c>
      <c r="C7" s="243">
        <v>7597</v>
      </c>
      <c r="D7" s="336">
        <f>C7/B7</f>
        <v>0.945370831259333</v>
      </c>
      <c r="E7" s="337">
        <v>7990</v>
      </c>
      <c r="F7" s="338">
        <f t="shared" si="0"/>
        <v>-393</v>
      </c>
      <c r="G7" s="339">
        <f t="shared" si="1"/>
        <v>-0.04918648310387985</v>
      </c>
    </row>
    <row r="8" spans="1:7" s="309" customFormat="1" ht="15" customHeight="1">
      <c r="A8" s="334" t="s">
        <v>32</v>
      </c>
      <c r="B8" s="340">
        <v>0</v>
      </c>
      <c r="C8" s="243"/>
      <c r="D8" s="336"/>
      <c r="E8" s="337"/>
      <c r="F8" s="338">
        <f t="shared" si="0"/>
        <v>0</v>
      </c>
      <c r="G8" s="339" t="e">
        <f t="shared" si="1"/>
        <v>#DIV/0!</v>
      </c>
    </row>
    <row r="9" spans="1:7" s="309" customFormat="1" ht="15" customHeight="1">
      <c r="A9" s="341" t="s">
        <v>33</v>
      </c>
      <c r="B9" s="342">
        <v>0</v>
      </c>
      <c r="C9" s="243">
        <v>52</v>
      </c>
      <c r="D9" s="336" t="e">
        <f>C9/B9</f>
        <v>#DIV/0!</v>
      </c>
      <c r="E9" s="337"/>
      <c r="F9" s="338">
        <f t="shared" si="0"/>
        <v>52</v>
      </c>
      <c r="G9" s="339" t="e">
        <f t="shared" si="1"/>
        <v>#DIV/0!</v>
      </c>
    </row>
    <row r="10" spans="1:7" s="309" customFormat="1" ht="15" customHeight="1">
      <c r="A10" s="341" t="s">
        <v>34</v>
      </c>
      <c r="B10" s="342">
        <v>3205</v>
      </c>
      <c r="C10" s="243">
        <v>1430</v>
      </c>
      <c r="D10" s="336"/>
      <c r="E10" s="337">
        <v>2986</v>
      </c>
      <c r="F10" s="338"/>
      <c r="G10" s="246"/>
    </row>
    <row r="11" spans="1:7" s="309" customFormat="1" ht="15" customHeight="1">
      <c r="A11" s="341" t="s">
        <v>35</v>
      </c>
      <c r="B11" s="342">
        <v>1250</v>
      </c>
      <c r="C11" s="243">
        <v>927</v>
      </c>
      <c r="D11" s="336">
        <f aca="true" t="shared" si="2" ref="D11:D19">C11/B11</f>
        <v>0.7416</v>
      </c>
      <c r="E11" s="337">
        <v>924</v>
      </c>
      <c r="F11" s="338">
        <f t="shared" si="0"/>
        <v>3</v>
      </c>
      <c r="G11" s="339">
        <f t="shared" si="1"/>
        <v>0.003246753246753247</v>
      </c>
    </row>
    <row r="12" spans="1:7" s="309" customFormat="1" ht="15" customHeight="1">
      <c r="A12" s="341" t="s">
        <v>36</v>
      </c>
      <c r="B12" s="342">
        <v>108.54</v>
      </c>
      <c r="C12" s="243">
        <v>125</v>
      </c>
      <c r="D12" s="336">
        <f t="shared" si="2"/>
        <v>1.1516491615994102</v>
      </c>
      <c r="E12" s="337">
        <v>90</v>
      </c>
      <c r="F12" s="338">
        <f aca="true" t="shared" si="3" ref="F12:F19">C12-E12</f>
        <v>35</v>
      </c>
      <c r="G12" s="339">
        <f aca="true" t="shared" si="4" ref="G12:G19">F12/E12</f>
        <v>0.3888888888888889</v>
      </c>
    </row>
    <row r="13" spans="1:7" s="309" customFormat="1" ht="15" customHeight="1">
      <c r="A13" s="341" t="s">
        <v>37</v>
      </c>
      <c r="B13" s="342">
        <v>916.56</v>
      </c>
      <c r="C13" s="243">
        <v>543</v>
      </c>
      <c r="D13" s="336">
        <f t="shared" si="2"/>
        <v>0.592432573972244</v>
      </c>
      <c r="E13" s="337">
        <v>760</v>
      </c>
      <c r="F13" s="338">
        <f t="shared" si="3"/>
        <v>-217</v>
      </c>
      <c r="G13" s="339">
        <f t="shared" si="4"/>
        <v>-0.2855263157894737</v>
      </c>
    </row>
    <row r="14" spans="1:7" s="309" customFormat="1" ht="15" customHeight="1">
      <c r="A14" s="341" t="s">
        <v>38</v>
      </c>
      <c r="B14" s="342">
        <v>1195.146</v>
      </c>
      <c r="C14" s="243">
        <v>1161</v>
      </c>
      <c r="D14" s="336">
        <f t="shared" si="2"/>
        <v>0.971429432052653</v>
      </c>
      <c r="E14" s="337">
        <v>991</v>
      </c>
      <c r="F14" s="338">
        <f t="shared" si="3"/>
        <v>170</v>
      </c>
      <c r="G14" s="339">
        <f t="shared" si="4"/>
        <v>0.1715438950554995</v>
      </c>
    </row>
    <row r="15" spans="1:7" s="309" customFormat="1" ht="15" customHeight="1">
      <c r="A15" s="341" t="s">
        <v>39</v>
      </c>
      <c r="B15" s="342">
        <v>679</v>
      </c>
      <c r="C15" s="243">
        <v>503</v>
      </c>
      <c r="D15" s="336">
        <f t="shared" si="2"/>
        <v>0.7407952871870398</v>
      </c>
      <c r="E15" s="337">
        <v>562</v>
      </c>
      <c r="F15" s="338">
        <f t="shared" si="3"/>
        <v>-59</v>
      </c>
      <c r="G15" s="339">
        <f t="shared" si="4"/>
        <v>-0.10498220640569395</v>
      </c>
    </row>
    <row r="16" spans="1:7" s="309" customFormat="1" ht="15" customHeight="1">
      <c r="A16" s="341" t="s">
        <v>40</v>
      </c>
      <c r="B16" s="342">
        <v>627.12</v>
      </c>
      <c r="C16" s="243">
        <v>707</v>
      </c>
      <c r="D16" s="336">
        <f t="shared" si="2"/>
        <v>1.1273759408087767</v>
      </c>
      <c r="E16" s="337">
        <v>520</v>
      </c>
      <c r="F16" s="338">
        <f t="shared" si="3"/>
        <v>187</v>
      </c>
      <c r="G16" s="339">
        <f t="shared" si="4"/>
        <v>0.3596153846153846</v>
      </c>
    </row>
    <row r="17" spans="1:7" s="309" customFormat="1" ht="15" customHeight="1">
      <c r="A17" s="341" t="s">
        <v>41</v>
      </c>
      <c r="B17" s="342">
        <v>3807</v>
      </c>
      <c r="C17" s="243">
        <v>2272</v>
      </c>
      <c r="D17" s="336">
        <f t="shared" si="2"/>
        <v>0.596795376937221</v>
      </c>
      <c r="E17" s="337">
        <v>4555</v>
      </c>
      <c r="F17" s="338">
        <f t="shared" si="3"/>
        <v>-2283</v>
      </c>
      <c r="G17" s="339">
        <f t="shared" si="4"/>
        <v>-0.5012074643249177</v>
      </c>
    </row>
    <row r="18" spans="1:7" s="309" customFormat="1" ht="15" customHeight="1">
      <c r="A18" s="341" t="s">
        <v>42</v>
      </c>
      <c r="B18" s="342">
        <v>1449</v>
      </c>
      <c r="C18" s="243">
        <v>1292</v>
      </c>
      <c r="D18" s="336">
        <f t="shared" si="2"/>
        <v>0.8916494133885439</v>
      </c>
      <c r="E18" s="337">
        <v>1202</v>
      </c>
      <c r="F18" s="338">
        <f t="shared" si="3"/>
        <v>90</v>
      </c>
      <c r="G18" s="339">
        <f t="shared" si="4"/>
        <v>0.07487520798668885</v>
      </c>
    </row>
    <row r="19" spans="1:7" s="309" customFormat="1" ht="15" customHeight="1">
      <c r="A19" s="341" t="s">
        <v>43</v>
      </c>
      <c r="B19" s="342">
        <v>1356.26</v>
      </c>
      <c r="C19" s="243">
        <v>4091</v>
      </c>
      <c r="D19" s="336">
        <f t="shared" si="2"/>
        <v>3.016383289339802</v>
      </c>
      <c r="E19" s="337">
        <v>710</v>
      </c>
      <c r="F19" s="338">
        <f t="shared" si="3"/>
        <v>3381</v>
      </c>
      <c r="G19" s="339">
        <f t="shared" si="4"/>
        <v>4.761971830985916</v>
      </c>
    </row>
    <row r="20" spans="1:7" s="309" customFormat="1" ht="15" customHeight="1">
      <c r="A20" s="341" t="s">
        <v>44</v>
      </c>
      <c r="B20" s="340"/>
      <c r="C20" s="248"/>
      <c r="D20" s="336"/>
      <c r="E20" s="343"/>
      <c r="F20" s="338"/>
      <c r="G20" s="246"/>
    </row>
    <row r="21" spans="1:7" s="309" customFormat="1" ht="15" customHeight="1">
      <c r="A21" s="341" t="s">
        <v>45</v>
      </c>
      <c r="B21" s="340"/>
      <c r="C21" s="248"/>
      <c r="D21" s="336"/>
      <c r="E21" s="343"/>
      <c r="F21" s="338"/>
      <c r="G21" s="246"/>
    </row>
    <row r="22" spans="1:7" s="309" customFormat="1" ht="15" customHeight="1">
      <c r="A22" s="341" t="s">
        <v>46</v>
      </c>
      <c r="B22" s="340"/>
      <c r="C22" s="251"/>
      <c r="D22" s="336"/>
      <c r="E22" s="343"/>
      <c r="F22" s="338"/>
      <c r="G22" s="246"/>
    </row>
    <row r="23" spans="1:7" s="309" customFormat="1" ht="15" customHeight="1">
      <c r="A23" s="341" t="s">
        <v>47</v>
      </c>
      <c r="B23" s="340"/>
      <c r="C23" s="248"/>
      <c r="D23" s="336"/>
      <c r="E23" s="343"/>
      <c r="F23" s="338">
        <f>C23-E23</f>
        <v>0</v>
      </c>
      <c r="G23" s="339"/>
    </row>
    <row r="24" spans="1:7" s="309" customFormat="1" ht="15" customHeight="1">
      <c r="A24" s="344" t="s">
        <v>48</v>
      </c>
      <c r="B24" s="345">
        <f>SUM(B25:B32)</f>
        <v>9800</v>
      </c>
      <c r="C24" s="238">
        <f>SUM(C25:C32)</f>
        <v>8256</v>
      </c>
      <c r="D24" s="333">
        <f>C24/B24</f>
        <v>0.8424489795918367</v>
      </c>
      <c r="E24" s="345">
        <f>SUM(E25:E32)</f>
        <v>9158</v>
      </c>
      <c r="F24" s="345">
        <f>SUM(F25:F32)</f>
        <v>-902</v>
      </c>
      <c r="G24" s="333">
        <f>F24/E24</f>
        <v>-0.0984931207687268</v>
      </c>
    </row>
    <row r="25" spans="1:7" s="309" customFormat="1" ht="15.75" customHeight="1">
      <c r="A25" s="346" t="s">
        <v>49</v>
      </c>
      <c r="B25" s="340">
        <v>1470</v>
      </c>
      <c r="C25" s="243">
        <v>756</v>
      </c>
      <c r="D25" s="336">
        <f>C25/B25</f>
        <v>0.5142857142857142</v>
      </c>
      <c r="E25" s="337">
        <v>1082</v>
      </c>
      <c r="F25" s="338">
        <f>C25-E25</f>
        <v>-326</v>
      </c>
      <c r="G25" s="339">
        <f>F25/E25</f>
        <v>-0.30129390018484287</v>
      </c>
    </row>
    <row r="26" spans="1:7" s="309" customFormat="1" ht="15.75" customHeight="1">
      <c r="A26" s="346" t="s">
        <v>50</v>
      </c>
      <c r="B26" s="340">
        <v>618</v>
      </c>
      <c r="C26" s="243">
        <v>431</v>
      </c>
      <c r="D26" s="336">
        <f>C26/B26</f>
        <v>0.6974110032362459</v>
      </c>
      <c r="E26" s="337">
        <v>475</v>
      </c>
      <c r="F26" s="338">
        <f>C26-E26</f>
        <v>-44</v>
      </c>
      <c r="G26" s="339">
        <f>F26/E26</f>
        <v>-0.09263157894736843</v>
      </c>
    </row>
    <row r="27" spans="1:7" s="309" customFormat="1" ht="15.75" customHeight="1">
      <c r="A27" s="346" t="s">
        <v>51</v>
      </c>
      <c r="B27" s="340">
        <v>1201</v>
      </c>
      <c r="C27" s="243">
        <v>2223</v>
      </c>
      <c r="D27" s="336">
        <f>C27/B27</f>
        <v>1.8509575353871774</v>
      </c>
      <c r="E27" s="337">
        <v>924</v>
      </c>
      <c r="F27" s="338">
        <f aca="true" t="shared" si="5" ref="F27:F32">C27-E27</f>
        <v>1299</v>
      </c>
      <c r="G27" s="339">
        <f aca="true" t="shared" si="6" ref="G27:G32">F27/E27</f>
        <v>1.405844155844156</v>
      </c>
    </row>
    <row r="28" spans="1:7" s="309" customFormat="1" ht="15.75" customHeight="1">
      <c r="A28" s="346" t="s">
        <v>52</v>
      </c>
      <c r="B28" s="340">
        <v>603</v>
      </c>
      <c r="C28" s="243">
        <v>424</v>
      </c>
      <c r="D28" s="336">
        <f>C28/B28</f>
        <v>0.703150912106136</v>
      </c>
      <c r="E28" s="243">
        <v>464</v>
      </c>
      <c r="F28" s="338">
        <f t="shared" si="5"/>
        <v>-40</v>
      </c>
      <c r="G28" s="339">
        <f t="shared" si="6"/>
        <v>-0.08620689655172414</v>
      </c>
    </row>
    <row r="29" spans="1:7" s="309" customFormat="1" ht="15.75" customHeight="1">
      <c r="A29" s="347" t="s">
        <v>53</v>
      </c>
      <c r="B29" s="340">
        <v>0</v>
      </c>
      <c r="C29" s="243">
        <v>229</v>
      </c>
      <c r="D29" s="336"/>
      <c r="E29" s="243"/>
      <c r="F29" s="338">
        <f t="shared" si="5"/>
        <v>229</v>
      </c>
      <c r="G29" s="339"/>
    </row>
    <row r="30" spans="1:7" s="309" customFormat="1" ht="15.75" customHeight="1">
      <c r="A30" s="347" t="s">
        <v>54</v>
      </c>
      <c r="B30" s="340"/>
      <c r="C30" s="243"/>
      <c r="D30" s="336"/>
      <c r="E30" s="243"/>
      <c r="F30" s="338"/>
      <c r="G30" s="246"/>
    </row>
    <row r="31" spans="1:7" s="309" customFormat="1" ht="15.75" customHeight="1">
      <c r="A31" s="347" t="s">
        <v>55</v>
      </c>
      <c r="B31" s="340"/>
      <c r="C31" s="248"/>
      <c r="D31" s="336"/>
      <c r="E31" s="343"/>
      <c r="F31" s="338"/>
      <c r="G31" s="246"/>
    </row>
    <row r="32" spans="1:7" s="309" customFormat="1" ht="15.75" customHeight="1">
      <c r="A32" s="346" t="s">
        <v>56</v>
      </c>
      <c r="B32" s="340">
        <v>5908</v>
      </c>
      <c r="C32" s="248">
        <v>4193</v>
      </c>
      <c r="D32" s="336">
        <f aca="true" t="shared" si="7" ref="D32:D39">C32/B32</f>
        <v>0.7097156398104265</v>
      </c>
      <c r="E32" s="348">
        <v>6213</v>
      </c>
      <c r="F32" s="338">
        <f t="shared" si="5"/>
        <v>-2020</v>
      </c>
      <c r="G32" s="339">
        <f t="shared" si="6"/>
        <v>-0.32512473845163364</v>
      </c>
    </row>
    <row r="33" spans="1:7" s="309" customFormat="1" ht="18" customHeight="1">
      <c r="A33" s="255" t="s">
        <v>57</v>
      </c>
      <c r="B33" s="332">
        <f>B6+B24</f>
        <v>32429.626</v>
      </c>
      <c r="C33" s="238">
        <f>C6+C24</f>
        <v>28956</v>
      </c>
      <c r="D33" s="333">
        <f t="shared" si="7"/>
        <v>0.8928872630230148</v>
      </c>
      <c r="E33" s="332">
        <f>E6+E24</f>
        <v>30448</v>
      </c>
      <c r="F33" s="332">
        <f>F6+F24</f>
        <v>-1492</v>
      </c>
      <c r="G33" s="333">
        <f>G6+G24</f>
        <v>-0.12620566186783436</v>
      </c>
    </row>
    <row r="34" spans="1:7" s="309" customFormat="1" ht="18" customHeight="1">
      <c r="A34" s="255" t="s">
        <v>58</v>
      </c>
      <c r="B34" s="332">
        <f>SUM(B35:B41)</f>
        <v>4894</v>
      </c>
      <c r="C34" s="238">
        <f>SUM(C35:C41)</f>
        <v>3904</v>
      </c>
      <c r="D34" s="333">
        <f t="shared" si="7"/>
        <v>0.7977114834491214</v>
      </c>
      <c r="E34" s="332">
        <f>SUM(E35:E41)</f>
        <v>4592</v>
      </c>
      <c r="F34" s="349">
        <f>C34-E34</f>
        <v>-688</v>
      </c>
      <c r="G34" s="333">
        <f>F34/E34</f>
        <v>-0.14982578397212543</v>
      </c>
    </row>
    <row r="35" spans="1:7" s="309" customFormat="1" ht="18" customHeight="1">
      <c r="A35" s="256" t="s">
        <v>59</v>
      </c>
      <c r="B35" s="244">
        <v>2679</v>
      </c>
      <c r="C35" s="244">
        <v>2549</v>
      </c>
      <c r="D35" s="336">
        <f t="shared" si="7"/>
        <v>0.9514744307577454</v>
      </c>
      <c r="E35" s="244">
        <v>2663</v>
      </c>
      <c r="F35" s="338">
        <f>C35-E35</f>
        <v>-114</v>
      </c>
      <c r="G35" s="339">
        <f>F35/E35</f>
        <v>-0.04280886218550507</v>
      </c>
    </row>
    <row r="36" spans="1:7" s="309" customFormat="1" ht="18" customHeight="1">
      <c r="A36" s="256" t="s">
        <v>60</v>
      </c>
      <c r="B36" s="350">
        <v>1374</v>
      </c>
      <c r="C36" s="244">
        <v>613</v>
      </c>
      <c r="D36" s="336">
        <f t="shared" si="7"/>
        <v>0.44614264919941776</v>
      </c>
      <c r="E36" s="351">
        <v>1280</v>
      </c>
      <c r="F36" s="338">
        <f aca="true" t="shared" si="8" ref="F36:F43">C36-E36</f>
        <v>-667</v>
      </c>
      <c r="G36" s="339">
        <f aca="true" t="shared" si="9" ref="G36:G41">F36/E36</f>
        <v>-0.52109375</v>
      </c>
    </row>
    <row r="37" spans="1:7" s="309" customFormat="1" ht="18" customHeight="1">
      <c r="A37" s="256" t="s">
        <v>61</v>
      </c>
      <c r="B37" s="350">
        <v>536</v>
      </c>
      <c r="C37" s="244">
        <v>397</v>
      </c>
      <c r="D37" s="336">
        <f t="shared" si="7"/>
        <v>0.7406716417910447</v>
      </c>
      <c r="E37" s="351">
        <v>396</v>
      </c>
      <c r="F37" s="338">
        <f t="shared" si="8"/>
        <v>1</v>
      </c>
      <c r="G37" s="339">
        <f t="shared" si="9"/>
        <v>0.0025252525252525255</v>
      </c>
    </row>
    <row r="38" spans="1:7" s="309" customFormat="1" ht="18" customHeight="1">
      <c r="A38" s="256" t="s">
        <v>62</v>
      </c>
      <c r="B38" s="350">
        <v>36</v>
      </c>
      <c r="C38" s="244">
        <v>42</v>
      </c>
      <c r="D38" s="336">
        <f t="shared" si="7"/>
        <v>1.1666666666666667</v>
      </c>
      <c r="E38" s="351">
        <v>30</v>
      </c>
      <c r="F38" s="338">
        <f t="shared" si="8"/>
        <v>12</v>
      </c>
      <c r="G38" s="339">
        <f t="shared" si="9"/>
        <v>0.4</v>
      </c>
    </row>
    <row r="39" spans="1:7" s="309" customFormat="1" ht="18" customHeight="1">
      <c r="A39" s="256" t="s">
        <v>63</v>
      </c>
      <c r="B39" s="350">
        <v>269</v>
      </c>
      <c r="C39" s="244">
        <v>303</v>
      </c>
      <c r="D39" s="336">
        <f t="shared" si="7"/>
        <v>1.1263940520446096</v>
      </c>
      <c r="E39" s="351">
        <v>223</v>
      </c>
      <c r="F39" s="338">
        <f t="shared" si="8"/>
        <v>80</v>
      </c>
      <c r="G39" s="339">
        <f t="shared" si="9"/>
        <v>0.35874439461883406</v>
      </c>
    </row>
    <row r="40" spans="1:7" s="309" customFormat="1" ht="18" customHeight="1">
      <c r="A40" s="256" t="s">
        <v>64</v>
      </c>
      <c r="B40" s="350"/>
      <c r="C40" s="244"/>
      <c r="D40" s="336"/>
      <c r="E40" s="351"/>
      <c r="F40" s="338"/>
      <c r="G40" s="246"/>
    </row>
    <row r="41" spans="1:7" s="309" customFormat="1" ht="18" customHeight="1">
      <c r="A41" s="256" t="s">
        <v>65</v>
      </c>
      <c r="B41" s="352"/>
      <c r="C41" s="248"/>
      <c r="D41" s="336"/>
      <c r="E41" s="351"/>
      <c r="F41" s="338">
        <f t="shared" si="8"/>
        <v>0</v>
      </c>
      <c r="G41" s="339"/>
    </row>
    <row r="42" spans="1:7" s="309" customFormat="1" ht="18" customHeight="1">
      <c r="A42" s="255" t="s">
        <v>66</v>
      </c>
      <c r="B42" s="332">
        <f>SUM(B43:B48)</f>
        <v>20262</v>
      </c>
      <c r="C42" s="238">
        <f>SUM(C43:C47)</f>
        <v>15248</v>
      </c>
      <c r="D42" s="333">
        <f>C42/B42</f>
        <v>0.7525417036817689</v>
      </c>
      <c r="E42" s="332">
        <f>SUM(E43:E48)</f>
        <v>19032</v>
      </c>
      <c r="F42" s="349">
        <f t="shared" si="8"/>
        <v>-3784</v>
      </c>
      <c r="G42" s="333">
        <f>G15+G33</f>
        <v>-0.2311878682735283</v>
      </c>
    </row>
    <row r="43" spans="1:7" s="309" customFormat="1" ht="15.75" customHeight="1">
      <c r="A43" s="256" t="s">
        <v>67</v>
      </c>
      <c r="B43" s="244">
        <v>10715</v>
      </c>
      <c r="C43" s="248">
        <v>10198</v>
      </c>
      <c r="D43" s="336">
        <f>C43/B43</f>
        <v>0.9517498833411105</v>
      </c>
      <c r="E43" s="351">
        <v>10653</v>
      </c>
      <c r="F43" s="338">
        <f t="shared" si="8"/>
        <v>-455</v>
      </c>
      <c r="G43" s="339">
        <f>F43/E43</f>
        <v>-0.04271097343471322</v>
      </c>
    </row>
    <row r="44" spans="1:7" s="309" customFormat="1" ht="15.75" customHeight="1">
      <c r="A44" s="256" t="s">
        <v>68</v>
      </c>
      <c r="B44" s="353"/>
      <c r="C44" s="248"/>
      <c r="D44" s="336"/>
      <c r="E44" s="354"/>
      <c r="F44" s="338"/>
      <c r="G44" s="246"/>
    </row>
    <row r="45" spans="1:7" s="309" customFormat="1" ht="15.75" customHeight="1">
      <c r="A45" s="257" t="s">
        <v>69</v>
      </c>
      <c r="B45" s="350">
        <v>6868</v>
      </c>
      <c r="C45" s="244">
        <v>3064</v>
      </c>
      <c r="D45" s="336">
        <f>C45/B45</f>
        <v>0.44612696563774024</v>
      </c>
      <c r="E45" s="351">
        <v>6399</v>
      </c>
      <c r="F45" s="338">
        <f>C45-E45</f>
        <v>-3335</v>
      </c>
      <c r="G45" s="339">
        <f>F45/E45</f>
        <v>-0.521175183622441</v>
      </c>
    </row>
    <row r="46" spans="1:7" s="309" customFormat="1" ht="15.75" customHeight="1">
      <c r="A46" s="257" t="s">
        <v>70</v>
      </c>
      <c r="B46" s="350">
        <v>2679</v>
      </c>
      <c r="C46" s="244">
        <v>1986</v>
      </c>
      <c r="D46" s="336">
        <f>C46/B46</f>
        <v>0.7413213885778276</v>
      </c>
      <c r="E46" s="351">
        <v>1980</v>
      </c>
      <c r="F46" s="338">
        <f>C46-E46</f>
        <v>6</v>
      </c>
      <c r="G46" s="339">
        <f>F46/E46</f>
        <v>0.0030303030303030303</v>
      </c>
    </row>
    <row r="47" spans="1:7" s="309" customFormat="1" ht="15.75" customHeight="1">
      <c r="A47" s="257" t="s">
        <v>71</v>
      </c>
      <c r="B47" s="352"/>
      <c r="C47" s="248"/>
      <c r="D47" s="336"/>
      <c r="E47" s="351"/>
      <c r="F47" s="338"/>
      <c r="G47" s="246"/>
    </row>
    <row r="48" spans="1:7" s="309" customFormat="1" ht="15.75" customHeight="1">
      <c r="A48" s="256" t="s">
        <v>72</v>
      </c>
      <c r="B48" s="352"/>
      <c r="C48" s="238"/>
      <c r="D48" s="336"/>
      <c r="E48" s="354"/>
      <c r="F48" s="338"/>
      <c r="G48" s="246"/>
    </row>
    <row r="49" spans="1:7" s="309" customFormat="1" ht="18" customHeight="1">
      <c r="A49" s="259" t="s">
        <v>73</v>
      </c>
      <c r="B49" s="355">
        <f>B33+B34+B42</f>
        <v>57585.626000000004</v>
      </c>
      <c r="C49" s="355">
        <f>C33+C34+C42</f>
        <v>48108</v>
      </c>
      <c r="D49" s="333">
        <f>C49/B49</f>
        <v>0.835416810438077</v>
      </c>
      <c r="E49" s="355">
        <f>E33+E34+E42</f>
        <v>54072</v>
      </c>
      <c r="F49" s="355">
        <f>F33+F34+F42</f>
        <v>-5964</v>
      </c>
      <c r="G49" s="356">
        <f>G33+G34+G42</f>
        <v>-0.5072193141134881</v>
      </c>
    </row>
    <row r="50" spans="1:7" ht="14.25">
      <c r="A50" s="357"/>
      <c r="B50" s="357"/>
      <c r="C50" s="357"/>
      <c r="D50" s="358"/>
      <c r="E50" s="359"/>
      <c r="F50" s="358"/>
      <c r="G50" s="360"/>
    </row>
  </sheetData>
  <sheetProtection/>
  <mergeCells count="9"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7874015748031497" bottom="0.5905511811023623" header="0.11811023622047245" footer="0.5905511811023623"/>
  <pageSetup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29"/>
  <sheetViews>
    <sheetView showZeros="0" workbookViewId="0" topLeftCell="A1">
      <pane xSplit="1" ySplit="6" topLeftCell="B17" activePane="bottomRight" state="frozen"/>
      <selection pane="bottomRight" activeCell="A2" sqref="A2:E2"/>
    </sheetView>
  </sheetViews>
  <sheetFormatPr defaultColWidth="9.00390625" defaultRowHeight="14.25"/>
  <cols>
    <col min="1" max="1" width="23.625" style="81" customWidth="1"/>
    <col min="2" max="2" width="12.375" style="81" customWidth="1"/>
    <col min="3" max="3" width="11.875" style="284" customWidth="1"/>
    <col min="4" max="4" width="11.25390625" style="81" customWidth="1"/>
    <col min="5" max="5" width="11.125" style="81" customWidth="1"/>
    <col min="6" max="6" width="8.875" style="81" customWidth="1"/>
    <col min="7" max="16384" width="9.00390625" style="81" customWidth="1"/>
  </cols>
  <sheetData>
    <row r="1" spans="1:5" s="282" customFormat="1" ht="16.5" customHeight="1">
      <c r="A1" s="82" t="s">
        <v>74</v>
      </c>
      <c r="B1" s="285"/>
      <c r="C1" s="286"/>
      <c r="D1" s="287"/>
      <c r="E1" s="285"/>
    </row>
    <row r="2" spans="1:6" ht="27.75" customHeight="1">
      <c r="A2" s="200" t="s">
        <v>75</v>
      </c>
      <c r="B2" s="201"/>
      <c r="C2" s="201"/>
      <c r="D2" s="201"/>
      <c r="E2" s="201"/>
      <c r="F2" s="200"/>
    </row>
    <row r="3" spans="1:6" ht="15.75" customHeight="1">
      <c r="A3" s="200"/>
      <c r="B3" s="201"/>
      <c r="C3" s="288"/>
      <c r="D3" s="201"/>
      <c r="E3" s="201"/>
      <c r="F3" s="200"/>
    </row>
    <row r="4" spans="2:5" ht="15" customHeight="1">
      <c r="B4" s="289"/>
      <c r="C4" s="290"/>
      <c r="D4" s="291" t="s">
        <v>22</v>
      </c>
      <c r="E4" s="291"/>
    </row>
    <row r="5" spans="1:5" ht="24.75" customHeight="1">
      <c r="A5" s="292" t="s">
        <v>76</v>
      </c>
      <c r="B5" s="293" t="s">
        <v>77</v>
      </c>
      <c r="C5" s="294" t="s">
        <v>78</v>
      </c>
      <c r="D5" s="295" t="s">
        <v>79</v>
      </c>
      <c r="E5" s="109" t="s">
        <v>29</v>
      </c>
    </row>
    <row r="6" spans="1:5" ht="15" customHeight="1">
      <c r="A6" s="296"/>
      <c r="B6" s="297"/>
      <c r="C6" s="298"/>
      <c r="D6" s="299"/>
      <c r="E6" s="300"/>
    </row>
    <row r="7" spans="1:5" s="283" customFormat="1" ht="24.75" customHeight="1">
      <c r="A7" s="128" t="s">
        <v>80</v>
      </c>
      <c r="B7" s="114">
        <v>33102</v>
      </c>
      <c r="C7" s="114">
        <v>31460</v>
      </c>
      <c r="D7" s="301">
        <f aca="true" t="shared" si="0" ref="D7:D28">(B7-C7)</f>
        <v>1642</v>
      </c>
      <c r="E7" s="302">
        <f aca="true" t="shared" si="1" ref="E7:E29">D7/C7*100</f>
        <v>5.219326128417038</v>
      </c>
    </row>
    <row r="8" spans="1:5" s="283" customFormat="1" ht="24.75" customHeight="1">
      <c r="A8" s="130" t="s">
        <v>81</v>
      </c>
      <c r="B8" s="114">
        <v>262</v>
      </c>
      <c r="C8" s="114">
        <v>240</v>
      </c>
      <c r="D8" s="301">
        <f t="shared" si="0"/>
        <v>22</v>
      </c>
      <c r="E8" s="302">
        <f t="shared" si="1"/>
        <v>9.166666666666666</v>
      </c>
    </row>
    <row r="9" spans="1:5" s="283" customFormat="1" ht="24.75" customHeight="1">
      <c r="A9" s="131" t="s">
        <v>82</v>
      </c>
      <c r="B9" s="114">
        <v>1707</v>
      </c>
      <c r="C9" s="114">
        <v>1881</v>
      </c>
      <c r="D9" s="301">
        <f t="shared" si="0"/>
        <v>-174</v>
      </c>
      <c r="E9" s="302">
        <f t="shared" si="1"/>
        <v>-9.250398724082935</v>
      </c>
    </row>
    <row r="10" spans="1:5" s="283" customFormat="1" ht="24.75" customHeight="1">
      <c r="A10" s="131" t="s">
        <v>83</v>
      </c>
      <c r="B10" s="114">
        <v>28890</v>
      </c>
      <c r="C10" s="114">
        <v>25941</v>
      </c>
      <c r="D10" s="301">
        <f t="shared" si="0"/>
        <v>2949</v>
      </c>
      <c r="E10" s="302">
        <f t="shared" si="1"/>
        <v>11.368104544928876</v>
      </c>
    </row>
    <row r="11" spans="1:5" s="283" customFormat="1" ht="24.75" customHeight="1">
      <c r="A11" s="131" t="s">
        <v>84</v>
      </c>
      <c r="B11" s="114">
        <v>566</v>
      </c>
      <c r="C11" s="114">
        <v>243</v>
      </c>
      <c r="D11" s="301">
        <f t="shared" si="0"/>
        <v>323</v>
      </c>
      <c r="E11" s="302">
        <f t="shared" si="1"/>
        <v>132.9218106995885</v>
      </c>
    </row>
    <row r="12" spans="1:5" s="283" customFormat="1" ht="24.75" customHeight="1">
      <c r="A12" s="131" t="s">
        <v>85</v>
      </c>
      <c r="B12" s="114">
        <v>1827</v>
      </c>
      <c r="C12" s="114">
        <v>637</v>
      </c>
      <c r="D12" s="301">
        <f t="shared" si="0"/>
        <v>1190</v>
      </c>
      <c r="E12" s="302">
        <f t="shared" si="1"/>
        <v>186.8131868131868</v>
      </c>
    </row>
    <row r="13" spans="1:5" s="283" customFormat="1" ht="24.75" customHeight="1">
      <c r="A13" s="131" t="s">
        <v>86</v>
      </c>
      <c r="B13" s="114">
        <v>27392</v>
      </c>
      <c r="C13" s="114">
        <v>22063</v>
      </c>
      <c r="D13" s="301">
        <f t="shared" si="0"/>
        <v>5329</v>
      </c>
      <c r="E13" s="302">
        <f t="shared" si="1"/>
        <v>24.15356025925758</v>
      </c>
    </row>
    <row r="14" spans="1:5" s="283" customFormat="1" ht="24.75" customHeight="1">
      <c r="A14" s="131" t="s">
        <v>87</v>
      </c>
      <c r="B14" s="114">
        <v>20501</v>
      </c>
      <c r="C14" s="114">
        <v>18003</v>
      </c>
      <c r="D14" s="301">
        <f t="shared" si="0"/>
        <v>2498</v>
      </c>
      <c r="E14" s="302">
        <f t="shared" si="1"/>
        <v>13.875465200244403</v>
      </c>
    </row>
    <row r="15" spans="1:5" s="283" customFormat="1" ht="24.75" customHeight="1">
      <c r="A15" s="131" t="s">
        <v>88</v>
      </c>
      <c r="B15" s="114">
        <v>344</v>
      </c>
      <c r="C15" s="303">
        <v>1150</v>
      </c>
      <c r="D15" s="301">
        <f t="shared" si="0"/>
        <v>-806</v>
      </c>
      <c r="E15" s="302">
        <f t="shared" si="1"/>
        <v>-70.08695652173913</v>
      </c>
    </row>
    <row r="16" spans="1:5" s="283" customFormat="1" ht="24.75" customHeight="1">
      <c r="A16" s="131" t="s">
        <v>89</v>
      </c>
      <c r="B16" s="114">
        <v>8156</v>
      </c>
      <c r="C16" s="303">
        <v>9830</v>
      </c>
      <c r="D16" s="301">
        <f t="shared" si="0"/>
        <v>-1674</v>
      </c>
      <c r="E16" s="302">
        <f t="shared" si="1"/>
        <v>-17.029501525940997</v>
      </c>
    </row>
    <row r="17" spans="1:5" s="283" customFormat="1" ht="24.75" customHeight="1">
      <c r="A17" s="131" t="s">
        <v>90</v>
      </c>
      <c r="B17" s="132">
        <v>13398</v>
      </c>
      <c r="C17" s="304">
        <v>11909</v>
      </c>
      <c r="D17" s="301">
        <f t="shared" si="0"/>
        <v>1489</v>
      </c>
      <c r="E17" s="302">
        <f t="shared" si="1"/>
        <v>12.503148878999076</v>
      </c>
    </row>
    <row r="18" spans="1:5" s="283" customFormat="1" ht="24.75" customHeight="1">
      <c r="A18" s="131" t="s">
        <v>91</v>
      </c>
      <c r="B18" s="114">
        <v>2239</v>
      </c>
      <c r="C18" s="303">
        <v>1383</v>
      </c>
      <c r="D18" s="301">
        <f t="shared" si="0"/>
        <v>856</v>
      </c>
      <c r="E18" s="302">
        <f t="shared" si="1"/>
        <v>61.8944323933478</v>
      </c>
    </row>
    <row r="19" spans="1:5" s="283" customFormat="1" ht="24.75" customHeight="1">
      <c r="A19" s="131" t="s">
        <v>92</v>
      </c>
      <c r="B19" s="114">
        <v>215</v>
      </c>
      <c r="C19" s="303">
        <v>443</v>
      </c>
      <c r="D19" s="301">
        <f t="shared" si="0"/>
        <v>-228</v>
      </c>
      <c r="E19" s="302">
        <f t="shared" si="1"/>
        <v>-51.46726862302483</v>
      </c>
    </row>
    <row r="20" spans="1:5" s="283" customFormat="1" ht="24.75" customHeight="1">
      <c r="A20" s="131" t="s">
        <v>93</v>
      </c>
      <c r="B20" s="114">
        <v>383</v>
      </c>
      <c r="C20" s="303">
        <v>713</v>
      </c>
      <c r="D20" s="301">
        <f t="shared" si="0"/>
        <v>-330</v>
      </c>
      <c r="E20" s="302">
        <f t="shared" si="1"/>
        <v>-46.28330995792426</v>
      </c>
    </row>
    <row r="21" spans="1:5" s="283" customFormat="1" ht="24.75" customHeight="1">
      <c r="A21" s="131" t="s">
        <v>94</v>
      </c>
      <c r="B21" s="114">
        <v>15</v>
      </c>
      <c r="C21" s="303">
        <v>16</v>
      </c>
      <c r="D21" s="301">
        <f t="shared" si="0"/>
        <v>-1</v>
      </c>
      <c r="E21" s="302">
        <f t="shared" si="1"/>
        <v>-6.25</v>
      </c>
    </row>
    <row r="22" spans="1:5" s="283" customFormat="1" ht="24.75" customHeight="1">
      <c r="A22" s="131" t="s">
        <v>95</v>
      </c>
      <c r="B22" s="114">
        <v>296</v>
      </c>
      <c r="C22" s="303">
        <v>279</v>
      </c>
      <c r="D22" s="301">
        <f t="shared" si="0"/>
        <v>17</v>
      </c>
      <c r="E22" s="302"/>
    </row>
    <row r="23" spans="1:5" s="283" customFormat="1" ht="24.75" customHeight="1">
      <c r="A23" s="131" t="s">
        <v>96</v>
      </c>
      <c r="B23" s="114">
        <v>5346</v>
      </c>
      <c r="C23" s="303">
        <v>1782</v>
      </c>
      <c r="D23" s="301">
        <f t="shared" si="0"/>
        <v>3564</v>
      </c>
      <c r="E23" s="302">
        <f t="shared" si="1"/>
        <v>200</v>
      </c>
    </row>
    <row r="24" spans="1:5" s="283" customFormat="1" ht="24.75" customHeight="1">
      <c r="A24" s="131" t="s">
        <v>97</v>
      </c>
      <c r="B24" s="114">
        <v>143</v>
      </c>
      <c r="C24" s="303">
        <v>71</v>
      </c>
      <c r="D24" s="301">
        <f t="shared" si="0"/>
        <v>72</v>
      </c>
      <c r="E24" s="302">
        <f t="shared" si="1"/>
        <v>101.40845070422534</v>
      </c>
    </row>
    <row r="25" spans="1:5" s="283" customFormat="1" ht="24.75" customHeight="1">
      <c r="A25" s="131" t="s">
        <v>98</v>
      </c>
      <c r="B25" s="114">
        <v>1424</v>
      </c>
      <c r="C25" s="303">
        <v>1096</v>
      </c>
      <c r="D25" s="301">
        <f t="shared" si="0"/>
        <v>328</v>
      </c>
      <c r="E25" s="302">
        <f t="shared" si="1"/>
        <v>29.927007299270077</v>
      </c>
    </row>
    <row r="26" spans="1:5" s="283" customFormat="1" ht="24.75" customHeight="1">
      <c r="A26" s="131" t="s">
        <v>99</v>
      </c>
      <c r="B26" s="114">
        <v>126</v>
      </c>
      <c r="C26" s="303">
        <v>35</v>
      </c>
      <c r="D26" s="301">
        <f t="shared" si="0"/>
        <v>91</v>
      </c>
      <c r="E26" s="302">
        <f t="shared" si="1"/>
        <v>260</v>
      </c>
    </row>
    <row r="27" spans="1:5" s="283" customFormat="1" ht="24.75" customHeight="1">
      <c r="A27" s="131" t="s">
        <v>100</v>
      </c>
      <c r="B27" s="114">
        <v>2760</v>
      </c>
      <c r="C27" s="114">
        <v>2792</v>
      </c>
      <c r="D27" s="301">
        <f t="shared" si="0"/>
        <v>-32</v>
      </c>
      <c r="E27" s="302">
        <f t="shared" si="1"/>
        <v>-1.146131805157593</v>
      </c>
    </row>
    <row r="28" spans="1:5" s="283" customFormat="1" ht="24.75" customHeight="1">
      <c r="A28" s="133" t="s">
        <v>101</v>
      </c>
      <c r="B28" s="134">
        <f>SUM(B7:B27)</f>
        <v>149092</v>
      </c>
      <c r="C28" s="134">
        <v>131967</v>
      </c>
      <c r="D28" s="301">
        <f t="shared" si="0"/>
        <v>17125</v>
      </c>
      <c r="E28" s="302">
        <f t="shared" si="1"/>
        <v>12.976729030742534</v>
      </c>
    </row>
    <row r="29" spans="1:5" ht="14.25">
      <c r="A29" s="305"/>
      <c r="B29" s="306"/>
      <c r="C29" s="307"/>
      <c r="D29" s="305"/>
      <c r="E29" s="305"/>
    </row>
  </sheetData>
  <sheetProtection/>
  <mergeCells count="7">
    <mergeCell ref="A2:E2"/>
    <mergeCell ref="D4:E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7874015748031497" header="0.2755905511811024" footer="0.590551181102362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showZeros="0" workbookViewId="0" topLeftCell="A1">
      <pane xSplit="1" ySplit="6" topLeftCell="B11" activePane="bottomRight" state="frozen"/>
      <selection pane="bottomRight" activeCell="A2" sqref="A2:D2"/>
    </sheetView>
  </sheetViews>
  <sheetFormatPr defaultColWidth="8.75390625" defaultRowHeight="14.25"/>
  <cols>
    <col min="1" max="1" width="34.875" style="262" customWidth="1"/>
    <col min="2" max="2" width="10.75390625" style="263" customWidth="1"/>
    <col min="3" max="3" width="20.625" style="262" customWidth="1"/>
    <col min="4" max="4" width="11.625" style="262" customWidth="1"/>
    <col min="5" max="16384" width="8.75390625" style="262" customWidth="1"/>
  </cols>
  <sheetData>
    <row r="1" spans="1:7" s="80" customFormat="1" ht="14.25">
      <c r="A1" s="82" t="s">
        <v>102</v>
      </c>
      <c r="B1" s="83"/>
      <c r="C1" s="83"/>
      <c r="D1" s="84"/>
      <c r="E1" s="83"/>
      <c r="F1" s="83"/>
      <c r="G1" s="84"/>
    </row>
    <row r="2" spans="1:4" ht="22.5">
      <c r="A2" s="264" t="s">
        <v>103</v>
      </c>
      <c r="B2" s="265"/>
      <c r="C2" s="265"/>
      <c r="D2" s="265"/>
    </row>
    <row r="3" spans="1:4" ht="17.25" customHeight="1">
      <c r="A3" s="264"/>
      <c r="B3" s="265"/>
      <c r="C3" s="265"/>
      <c r="D3" s="265"/>
    </row>
    <row r="4" spans="2:4" s="260" customFormat="1" ht="17.25" customHeight="1">
      <c r="B4" s="266"/>
      <c r="D4" s="267" t="s">
        <v>22</v>
      </c>
    </row>
    <row r="5" spans="1:4" s="260" customFormat="1" ht="25.5" customHeight="1">
      <c r="A5" s="268" t="s">
        <v>104</v>
      </c>
      <c r="B5" s="269"/>
      <c r="C5" s="270" t="s">
        <v>105</v>
      </c>
      <c r="D5" s="270"/>
    </row>
    <row r="6" spans="1:4" s="260" customFormat="1" ht="45" customHeight="1">
      <c r="A6" s="271" t="s">
        <v>23</v>
      </c>
      <c r="B6" s="271" t="s">
        <v>77</v>
      </c>
      <c r="C6" s="271" t="s">
        <v>23</v>
      </c>
      <c r="D6" s="271" t="s">
        <v>77</v>
      </c>
    </row>
    <row r="7" spans="1:6" s="261" customFormat="1" ht="28.5" customHeight="1">
      <c r="A7" s="145" t="s">
        <v>106</v>
      </c>
      <c r="B7" s="272">
        <v>28956</v>
      </c>
      <c r="C7" s="145" t="s">
        <v>107</v>
      </c>
      <c r="D7" s="273">
        <v>149092</v>
      </c>
      <c r="F7" s="149"/>
    </row>
    <row r="8" spans="1:4" s="261" customFormat="1" ht="28.5" customHeight="1">
      <c r="A8" s="145" t="s">
        <v>108</v>
      </c>
      <c r="B8" s="274">
        <v>130744</v>
      </c>
      <c r="C8" s="153" t="s">
        <v>109</v>
      </c>
      <c r="D8" s="275">
        <f>SUM(D9:D10)</f>
        <v>12818</v>
      </c>
    </row>
    <row r="9" spans="1:4" s="261" customFormat="1" ht="28.5" customHeight="1">
      <c r="A9" s="153" t="s">
        <v>110</v>
      </c>
      <c r="B9" s="276"/>
      <c r="C9" s="153" t="s">
        <v>111</v>
      </c>
      <c r="D9" s="277"/>
    </row>
    <row r="10" spans="1:4" s="261" customFormat="1" ht="28.5" customHeight="1">
      <c r="A10" s="153" t="s">
        <v>112</v>
      </c>
      <c r="B10" s="278"/>
      <c r="C10" s="153" t="s">
        <v>113</v>
      </c>
      <c r="D10" s="277">
        <v>12818</v>
      </c>
    </row>
    <row r="11" spans="1:4" s="261" customFormat="1" ht="28.5" customHeight="1">
      <c r="A11" s="153" t="s">
        <v>114</v>
      </c>
      <c r="B11" s="278">
        <v>26965</v>
      </c>
      <c r="C11" s="153"/>
      <c r="D11" s="277"/>
    </row>
    <row r="12" spans="1:4" s="261" customFormat="1" ht="28.5" customHeight="1">
      <c r="A12" s="158" t="s">
        <v>115</v>
      </c>
      <c r="B12" s="278">
        <v>9979</v>
      </c>
      <c r="C12" s="153"/>
      <c r="D12" s="277"/>
    </row>
    <row r="13" spans="1:4" s="261" customFormat="1" ht="28.5" customHeight="1">
      <c r="A13" s="153" t="s">
        <v>116</v>
      </c>
      <c r="B13" s="278">
        <v>6884</v>
      </c>
      <c r="C13" s="278"/>
      <c r="D13" s="277"/>
    </row>
    <row r="14" spans="1:4" s="261" customFormat="1" ht="28.5" customHeight="1">
      <c r="A14" s="153" t="s">
        <v>117</v>
      </c>
      <c r="B14" s="278">
        <v>3047</v>
      </c>
      <c r="C14" s="278"/>
      <c r="D14" s="277"/>
    </row>
    <row r="15" spans="1:4" s="261" customFormat="1" ht="28.5" customHeight="1">
      <c r="A15" s="153" t="s">
        <v>118</v>
      </c>
      <c r="B15" s="278">
        <v>59229</v>
      </c>
      <c r="C15" s="153" t="s">
        <v>119</v>
      </c>
      <c r="D15" s="277"/>
    </row>
    <row r="16" spans="1:4" s="261" customFormat="1" ht="28.5" customHeight="1">
      <c r="A16" s="153" t="s">
        <v>120</v>
      </c>
      <c r="B16" s="276">
        <v>24640</v>
      </c>
      <c r="C16" s="153"/>
      <c r="D16" s="277"/>
    </row>
    <row r="17" spans="1:4" s="261" customFormat="1" ht="28.5" customHeight="1">
      <c r="A17" s="153"/>
      <c r="B17" s="276"/>
      <c r="C17" s="279"/>
      <c r="D17" s="279"/>
    </row>
    <row r="18" spans="1:4" s="261" customFormat="1" ht="28.5" customHeight="1">
      <c r="A18" s="153" t="s">
        <v>121</v>
      </c>
      <c r="B18" s="278"/>
      <c r="C18" s="145" t="s">
        <v>122</v>
      </c>
      <c r="D18" s="277">
        <v>4067</v>
      </c>
    </row>
    <row r="19" spans="1:4" s="261" customFormat="1" ht="28.5" customHeight="1">
      <c r="A19" s="153" t="s">
        <v>123</v>
      </c>
      <c r="B19" s="278">
        <v>966</v>
      </c>
      <c r="C19" s="153" t="s">
        <v>124</v>
      </c>
      <c r="D19" s="277">
        <v>966</v>
      </c>
    </row>
    <row r="20" spans="1:4" s="261" customFormat="1" ht="28.5" customHeight="1">
      <c r="A20" s="153" t="s">
        <v>125</v>
      </c>
      <c r="B20" s="278">
        <v>8780</v>
      </c>
      <c r="C20" s="153" t="s">
        <v>126</v>
      </c>
      <c r="D20" s="277">
        <v>36007</v>
      </c>
    </row>
    <row r="21" spans="1:4" s="261" customFormat="1" ht="28.5" customHeight="1">
      <c r="A21" s="153" t="s">
        <v>127</v>
      </c>
      <c r="B21" s="278">
        <v>33504</v>
      </c>
      <c r="C21" s="278"/>
      <c r="D21" s="277"/>
    </row>
    <row r="22" spans="1:4" s="261" customFormat="1" ht="28.5" customHeight="1">
      <c r="A22" s="280" t="s">
        <v>128</v>
      </c>
      <c r="B22" s="274">
        <f>B7+B8+B18+B19+B20+B21</f>
        <v>202950</v>
      </c>
      <c r="C22" s="281" t="s">
        <v>129</v>
      </c>
      <c r="D22" s="273">
        <f>D7+D8+D15+D19+D20+D18</f>
        <v>202950</v>
      </c>
    </row>
  </sheetData>
  <sheetProtection/>
  <mergeCells count="3">
    <mergeCell ref="A2:D2"/>
    <mergeCell ref="A5:B5"/>
    <mergeCell ref="C5:D5"/>
  </mergeCells>
  <printOptions horizontalCentered="1"/>
  <pageMargins left="0.5905511811023623" right="0.5905511811023623" top="0.7874015748031497" bottom="0.7874015748031497" header="0.3937007874015748" footer="0.5905511811023623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48"/>
  <sheetViews>
    <sheetView zoomScaleSheetLayoutView="100" workbookViewId="0" topLeftCell="A1">
      <pane xSplit="1" ySplit="6" topLeftCell="B7" activePane="bottomRight" state="frozen"/>
      <selection pane="bottomRight" activeCell="H13" sqref="H13"/>
    </sheetView>
  </sheetViews>
  <sheetFormatPr defaultColWidth="9.00390625" defaultRowHeight="14.25"/>
  <cols>
    <col min="1" max="1" width="31.625" style="3" customWidth="1"/>
    <col min="2" max="2" width="10.75390625" style="3" customWidth="1"/>
    <col min="3" max="3" width="10.375" style="3" customWidth="1"/>
    <col min="4" max="4" width="9.50390625" style="219" customWidth="1"/>
    <col min="5" max="5" width="10.375" style="220" customWidth="1"/>
    <col min="6" max="6" width="11.50390625" style="3" customWidth="1"/>
    <col min="7" max="16384" width="9.00390625" style="3" customWidth="1"/>
  </cols>
  <sheetData>
    <row r="1" spans="1:5" s="167" customFormat="1" ht="13.5">
      <c r="A1" s="119" t="s">
        <v>130</v>
      </c>
      <c r="B1" s="198"/>
      <c r="C1" s="198"/>
      <c r="D1" s="221"/>
      <c r="E1" s="222"/>
    </row>
    <row r="2" spans="1:5" ht="25.5" customHeight="1">
      <c r="A2" s="223" t="s">
        <v>131</v>
      </c>
      <c r="B2" s="223"/>
      <c r="C2" s="223"/>
      <c r="D2" s="224"/>
      <c r="E2" s="225"/>
    </row>
    <row r="3" spans="1:5" s="2" customFormat="1" ht="18" customHeight="1">
      <c r="A3" s="226"/>
      <c r="B3" s="226"/>
      <c r="C3" s="227"/>
      <c r="D3" s="228"/>
      <c r="E3" s="229" t="s">
        <v>22</v>
      </c>
    </row>
    <row r="4" spans="1:5" s="2" customFormat="1" ht="15.75" customHeight="1">
      <c r="A4" s="230" t="s">
        <v>132</v>
      </c>
      <c r="B4" s="231" t="s">
        <v>133</v>
      </c>
      <c r="C4" s="208" t="s">
        <v>134</v>
      </c>
      <c r="D4" s="232" t="s">
        <v>79</v>
      </c>
      <c r="E4" s="233" t="s">
        <v>135</v>
      </c>
    </row>
    <row r="5" spans="1:5" s="2" customFormat="1" ht="34.5" customHeight="1">
      <c r="A5" s="234"/>
      <c r="B5" s="235"/>
      <c r="C5" s="211"/>
      <c r="D5" s="236"/>
      <c r="E5" s="237"/>
    </row>
    <row r="6" spans="1:5" s="168" customFormat="1" ht="17.25" customHeight="1">
      <c r="A6" s="212" t="s">
        <v>30</v>
      </c>
      <c r="B6" s="238">
        <f>SUM(B7:B23)-B8</f>
        <v>20700</v>
      </c>
      <c r="C6" s="239">
        <v>24004</v>
      </c>
      <c r="D6" s="240">
        <f>C6-B6</f>
        <v>3304</v>
      </c>
      <c r="E6" s="241">
        <f>D6/B6</f>
        <v>0.15961352657004832</v>
      </c>
    </row>
    <row r="7" spans="1:5" s="168" customFormat="1" ht="17.25" customHeight="1">
      <c r="A7" s="242" t="s">
        <v>31</v>
      </c>
      <c r="B7" s="243">
        <v>7597</v>
      </c>
      <c r="C7" s="244">
        <v>8870</v>
      </c>
      <c r="D7" s="245">
        <f>C7-B7</f>
        <v>1273</v>
      </c>
      <c r="E7" s="246">
        <f>D7/B7</f>
        <v>0.16756614453073582</v>
      </c>
    </row>
    <row r="8" spans="1:5" s="168" customFormat="1" ht="17.25" customHeight="1">
      <c r="A8" s="242" t="s">
        <v>32</v>
      </c>
      <c r="B8" s="243"/>
      <c r="C8" s="244">
        <v>0</v>
      </c>
      <c r="D8" s="245"/>
      <c r="E8" s="246"/>
    </row>
    <row r="9" spans="1:5" s="168" customFormat="1" ht="17.25" customHeight="1">
      <c r="A9" s="247" t="s">
        <v>33</v>
      </c>
      <c r="B9" s="243">
        <v>52</v>
      </c>
      <c r="C9" s="244"/>
      <c r="D9" s="245">
        <f>C9-B9</f>
        <v>-52</v>
      </c>
      <c r="E9" s="246">
        <f>D9/B9</f>
        <v>-1</v>
      </c>
    </row>
    <row r="10" spans="1:5" s="168" customFormat="1" ht="17.25" customHeight="1">
      <c r="A10" s="247" t="s">
        <v>34</v>
      </c>
      <c r="B10" s="243">
        <v>1430</v>
      </c>
      <c r="C10" s="244">
        <v>1658</v>
      </c>
      <c r="D10" s="245">
        <f>C10-B10</f>
        <v>228</v>
      </c>
      <c r="E10" s="246">
        <f>D10/B10</f>
        <v>0.15944055944055943</v>
      </c>
    </row>
    <row r="11" spans="1:5" s="168" customFormat="1" ht="15.75" customHeight="1">
      <c r="A11" s="247" t="s">
        <v>35</v>
      </c>
      <c r="B11" s="243">
        <v>927</v>
      </c>
      <c r="C11" s="244">
        <v>1075</v>
      </c>
      <c r="D11" s="245">
        <f aca="true" t="shared" si="0" ref="D11:D19">C11-B11</f>
        <v>148</v>
      </c>
      <c r="E11" s="246">
        <f aca="true" t="shared" si="1" ref="E11:E19">D11/B11</f>
        <v>0.15965480043149946</v>
      </c>
    </row>
    <row r="12" spans="1:5" s="168" customFormat="1" ht="17.25" customHeight="1">
      <c r="A12" s="247" t="s">
        <v>36</v>
      </c>
      <c r="B12" s="243">
        <v>125</v>
      </c>
      <c r="C12" s="244">
        <v>145</v>
      </c>
      <c r="D12" s="245">
        <f t="shared" si="0"/>
        <v>20</v>
      </c>
      <c r="E12" s="246">
        <f t="shared" si="1"/>
        <v>0.16</v>
      </c>
    </row>
    <row r="13" spans="1:5" s="168" customFormat="1" ht="17.25" customHeight="1">
      <c r="A13" s="247" t="s">
        <v>37</v>
      </c>
      <c r="B13" s="243">
        <v>543</v>
      </c>
      <c r="C13" s="244">
        <v>630</v>
      </c>
      <c r="D13" s="245">
        <f t="shared" si="0"/>
        <v>87</v>
      </c>
      <c r="E13" s="246">
        <f t="shared" si="1"/>
        <v>0.16022099447513813</v>
      </c>
    </row>
    <row r="14" spans="1:5" s="168" customFormat="1" ht="17.25" customHeight="1">
      <c r="A14" s="247" t="s">
        <v>38</v>
      </c>
      <c r="B14" s="243">
        <v>1161</v>
      </c>
      <c r="C14" s="244">
        <v>1346</v>
      </c>
      <c r="D14" s="245">
        <f t="shared" si="0"/>
        <v>185</v>
      </c>
      <c r="E14" s="246">
        <f t="shared" si="1"/>
        <v>0.15934539190353145</v>
      </c>
    </row>
    <row r="15" spans="1:5" s="168" customFormat="1" ht="17.25" customHeight="1">
      <c r="A15" s="247" t="s">
        <v>39</v>
      </c>
      <c r="B15" s="243">
        <v>503</v>
      </c>
      <c r="C15" s="244">
        <v>583</v>
      </c>
      <c r="D15" s="245">
        <f t="shared" si="0"/>
        <v>80</v>
      </c>
      <c r="E15" s="246">
        <f t="shared" si="1"/>
        <v>0.15904572564612326</v>
      </c>
    </row>
    <row r="16" spans="1:5" s="168" customFormat="1" ht="17.25" customHeight="1">
      <c r="A16" s="247" t="s">
        <v>40</v>
      </c>
      <c r="B16" s="243">
        <v>707</v>
      </c>
      <c r="C16" s="244">
        <v>820</v>
      </c>
      <c r="D16" s="245">
        <f t="shared" si="0"/>
        <v>113</v>
      </c>
      <c r="E16" s="246">
        <f t="shared" si="1"/>
        <v>0.15983026874115983</v>
      </c>
    </row>
    <row r="17" spans="1:5" s="168" customFormat="1" ht="17.25" customHeight="1">
      <c r="A17" s="247" t="s">
        <v>41</v>
      </c>
      <c r="B17" s="243">
        <v>2272</v>
      </c>
      <c r="C17" s="244">
        <v>2635</v>
      </c>
      <c r="D17" s="245">
        <f t="shared" si="0"/>
        <v>363</v>
      </c>
      <c r="E17" s="246">
        <f t="shared" si="1"/>
        <v>0.15977112676056338</v>
      </c>
    </row>
    <row r="18" spans="1:5" s="168" customFormat="1" ht="17.25" customHeight="1">
      <c r="A18" s="247" t="s">
        <v>42</v>
      </c>
      <c r="B18" s="243">
        <v>1292</v>
      </c>
      <c r="C18" s="244">
        <v>1498</v>
      </c>
      <c r="D18" s="245">
        <f t="shared" si="0"/>
        <v>206</v>
      </c>
      <c r="E18" s="246">
        <f t="shared" si="1"/>
        <v>0.15944272445820434</v>
      </c>
    </row>
    <row r="19" spans="1:5" s="168" customFormat="1" ht="17.25" customHeight="1">
      <c r="A19" s="247" t="s">
        <v>43</v>
      </c>
      <c r="B19" s="243">
        <v>4091</v>
      </c>
      <c r="C19" s="244">
        <v>4744</v>
      </c>
      <c r="D19" s="245">
        <f t="shared" si="0"/>
        <v>653</v>
      </c>
      <c r="E19" s="246">
        <f t="shared" si="1"/>
        <v>0.15961867514055242</v>
      </c>
    </row>
    <row r="20" spans="1:5" s="168" customFormat="1" ht="17.25" customHeight="1">
      <c r="A20" s="247" t="s">
        <v>44</v>
      </c>
      <c r="B20" s="248"/>
      <c r="C20" s="249"/>
      <c r="D20" s="245"/>
      <c r="E20" s="246"/>
    </row>
    <row r="21" spans="1:5" s="168" customFormat="1" ht="17.25" customHeight="1">
      <c r="A21" s="247" t="s">
        <v>45</v>
      </c>
      <c r="B21" s="248"/>
      <c r="C21" s="250"/>
      <c r="D21" s="245"/>
      <c r="E21" s="246"/>
    </row>
    <row r="22" spans="1:5" s="168" customFormat="1" ht="17.25" customHeight="1">
      <c r="A22" s="247" t="s">
        <v>46</v>
      </c>
      <c r="B22" s="251"/>
      <c r="C22" s="250"/>
      <c r="D22" s="245"/>
      <c r="E22" s="246"/>
    </row>
    <row r="23" spans="1:5" s="168" customFormat="1" ht="17.25" customHeight="1">
      <c r="A23" s="247" t="s">
        <v>47</v>
      </c>
      <c r="B23" s="248"/>
      <c r="C23" s="250"/>
      <c r="D23" s="245"/>
      <c r="E23" s="246"/>
    </row>
    <row r="24" spans="1:5" s="168" customFormat="1" ht="17.25" customHeight="1">
      <c r="A24" s="252" t="s">
        <v>48</v>
      </c>
      <c r="B24" s="238">
        <f>SUM(B25:B32)</f>
        <v>8256</v>
      </c>
      <c r="C24" s="238">
        <f>SUM(C25:C32)</f>
        <v>9576</v>
      </c>
      <c r="D24" s="253">
        <f aca="true" t="shared" si="2" ref="D24:D29">C24-B24</f>
        <v>1320</v>
      </c>
      <c r="E24" s="241">
        <f aca="true" t="shared" si="3" ref="E24:E29">D24/B24</f>
        <v>0.15988372093023256</v>
      </c>
    </row>
    <row r="25" spans="1:5" s="168" customFormat="1" ht="17.25" customHeight="1">
      <c r="A25" s="247" t="s">
        <v>49</v>
      </c>
      <c r="B25" s="243">
        <v>756</v>
      </c>
      <c r="C25" s="250">
        <v>877</v>
      </c>
      <c r="D25" s="245">
        <f t="shared" si="2"/>
        <v>121</v>
      </c>
      <c r="E25" s="246">
        <f t="shared" si="3"/>
        <v>0.16005291005291006</v>
      </c>
    </row>
    <row r="26" spans="1:5" s="168" customFormat="1" ht="17.25" customHeight="1">
      <c r="A26" s="247" t="s">
        <v>50</v>
      </c>
      <c r="B26" s="243">
        <v>431</v>
      </c>
      <c r="C26" s="250">
        <v>500</v>
      </c>
      <c r="D26" s="245">
        <f t="shared" si="2"/>
        <v>69</v>
      </c>
      <c r="E26" s="246">
        <f t="shared" si="3"/>
        <v>0.16009280742459397</v>
      </c>
    </row>
    <row r="27" spans="1:5" s="168" customFormat="1" ht="17.25" customHeight="1">
      <c r="A27" s="247" t="s">
        <v>51</v>
      </c>
      <c r="B27" s="243">
        <v>2223</v>
      </c>
      <c r="C27" s="250">
        <v>2578</v>
      </c>
      <c r="D27" s="245">
        <f t="shared" si="2"/>
        <v>355</v>
      </c>
      <c r="E27" s="246">
        <f t="shared" si="3"/>
        <v>0.15969410706252812</v>
      </c>
    </row>
    <row r="28" spans="1:5" s="168" customFormat="1" ht="17.25" customHeight="1">
      <c r="A28" s="247" t="s">
        <v>52</v>
      </c>
      <c r="B28" s="243">
        <v>424</v>
      </c>
      <c r="C28" s="250">
        <v>492</v>
      </c>
      <c r="D28" s="245">
        <f t="shared" si="2"/>
        <v>68</v>
      </c>
      <c r="E28" s="246">
        <f t="shared" si="3"/>
        <v>0.16037735849056603</v>
      </c>
    </row>
    <row r="29" spans="1:5" s="168" customFormat="1" ht="17.25" customHeight="1">
      <c r="A29" s="247" t="s">
        <v>53</v>
      </c>
      <c r="B29" s="243">
        <v>229</v>
      </c>
      <c r="C29" s="250">
        <v>266</v>
      </c>
      <c r="D29" s="245">
        <f t="shared" si="2"/>
        <v>37</v>
      </c>
      <c r="E29" s="246">
        <f t="shared" si="3"/>
        <v>0.1615720524017467</v>
      </c>
    </row>
    <row r="30" spans="1:5" s="168" customFormat="1" ht="17.25" customHeight="1">
      <c r="A30" s="247" t="s">
        <v>54</v>
      </c>
      <c r="B30" s="243"/>
      <c r="C30" s="250"/>
      <c r="D30" s="245"/>
      <c r="E30" s="246"/>
    </row>
    <row r="31" spans="1:5" s="168" customFormat="1" ht="17.25" customHeight="1">
      <c r="A31" s="254" t="s">
        <v>55</v>
      </c>
      <c r="B31" s="248"/>
      <c r="C31" s="250"/>
      <c r="D31" s="245"/>
      <c r="E31" s="246"/>
    </row>
    <row r="32" spans="1:5" s="168" customFormat="1" ht="17.25" customHeight="1">
      <c r="A32" s="247" t="s">
        <v>56</v>
      </c>
      <c r="B32" s="248">
        <v>4193</v>
      </c>
      <c r="C32" s="250">
        <v>4863</v>
      </c>
      <c r="D32" s="245">
        <f aca="true" t="shared" si="4" ref="D31:D39">C32-B32</f>
        <v>670</v>
      </c>
      <c r="E32" s="246">
        <f aca="true" t="shared" si="5" ref="E31:E39">D32/B32</f>
        <v>0.15979012640114476</v>
      </c>
    </row>
    <row r="33" spans="1:5" s="168" customFormat="1" ht="17.25" customHeight="1">
      <c r="A33" s="255" t="s">
        <v>57</v>
      </c>
      <c r="B33" s="238">
        <f>B6+B24</f>
        <v>28956</v>
      </c>
      <c r="C33" s="238">
        <f>C6+C24</f>
        <v>33580</v>
      </c>
      <c r="D33" s="253">
        <f t="shared" si="4"/>
        <v>4624</v>
      </c>
      <c r="E33" s="241">
        <f t="shared" si="5"/>
        <v>0.15969056499516507</v>
      </c>
    </row>
    <row r="34" spans="1:5" s="168" customFormat="1" ht="17.25" customHeight="1">
      <c r="A34" s="255" t="s">
        <v>58</v>
      </c>
      <c r="B34" s="238">
        <f>SUM(B35:B41)</f>
        <v>3904</v>
      </c>
      <c r="C34" s="238">
        <f>SUM(C35:C41)</f>
        <v>4528</v>
      </c>
      <c r="D34" s="253">
        <f t="shared" si="4"/>
        <v>624</v>
      </c>
      <c r="E34" s="241">
        <f t="shared" si="5"/>
        <v>0.1598360655737705</v>
      </c>
    </row>
    <row r="35" spans="1:5" s="168" customFormat="1" ht="17.25" customHeight="1">
      <c r="A35" s="256" t="s">
        <v>59</v>
      </c>
      <c r="B35" s="244">
        <v>2549</v>
      </c>
      <c r="C35" s="244">
        <v>2957</v>
      </c>
      <c r="D35" s="245">
        <f t="shared" si="4"/>
        <v>408</v>
      </c>
      <c r="E35" s="246">
        <f t="shared" si="5"/>
        <v>0.1600627697136132</v>
      </c>
    </row>
    <row r="36" spans="1:5" s="168" customFormat="1" ht="17.25" customHeight="1">
      <c r="A36" s="256" t="s">
        <v>60</v>
      </c>
      <c r="B36" s="244">
        <v>613</v>
      </c>
      <c r="C36" s="248">
        <v>711</v>
      </c>
      <c r="D36" s="245">
        <f t="shared" si="4"/>
        <v>98</v>
      </c>
      <c r="E36" s="246">
        <f t="shared" si="5"/>
        <v>0.1598694942903752</v>
      </c>
    </row>
    <row r="37" spans="1:5" s="168" customFormat="1" ht="17.25" customHeight="1">
      <c r="A37" s="256" t="s">
        <v>61</v>
      </c>
      <c r="B37" s="244">
        <v>397</v>
      </c>
      <c r="C37" s="248">
        <v>461</v>
      </c>
      <c r="D37" s="245">
        <f t="shared" si="4"/>
        <v>64</v>
      </c>
      <c r="E37" s="246">
        <f t="shared" si="5"/>
        <v>0.16120906801007556</v>
      </c>
    </row>
    <row r="38" spans="1:5" s="168" customFormat="1" ht="17.25" customHeight="1">
      <c r="A38" s="256" t="s">
        <v>62</v>
      </c>
      <c r="B38" s="244">
        <v>42</v>
      </c>
      <c r="C38" s="248">
        <v>48</v>
      </c>
      <c r="D38" s="245">
        <f t="shared" si="4"/>
        <v>6</v>
      </c>
      <c r="E38" s="246">
        <f t="shared" si="5"/>
        <v>0.14285714285714285</v>
      </c>
    </row>
    <row r="39" spans="1:5" s="168" customFormat="1" ht="17.25" customHeight="1">
      <c r="A39" s="256" t="s">
        <v>63</v>
      </c>
      <c r="B39" s="244">
        <v>303</v>
      </c>
      <c r="C39" s="248">
        <v>351</v>
      </c>
      <c r="D39" s="245">
        <f t="shared" si="4"/>
        <v>48</v>
      </c>
      <c r="E39" s="246">
        <f t="shared" si="5"/>
        <v>0.15841584158415842</v>
      </c>
    </row>
    <row r="40" spans="1:5" s="168" customFormat="1" ht="17.25" customHeight="1">
      <c r="A40" s="256" t="s">
        <v>64</v>
      </c>
      <c r="B40" s="244"/>
      <c r="C40" s="248"/>
      <c r="D40" s="245"/>
      <c r="E40" s="246"/>
    </row>
    <row r="41" spans="1:5" s="168" customFormat="1" ht="17.25" customHeight="1">
      <c r="A41" s="256" t="s">
        <v>65</v>
      </c>
      <c r="B41" s="248"/>
      <c r="C41" s="248"/>
      <c r="D41" s="245"/>
      <c r="E41" s="246"/>
    </row>
    <row r="42" spans="1:5" s="168" customFormat="1" ht="17.25" customHeight="1">
      <c r="A42" s="255" t="s">
        <v>66</v>
      </c>
      <c r="B42" s="238">
        <f>SUM(B43:B47)</f>
        <v>15248</v>
      </c>
      <c r="C42" s="238">
        <f>SUM(C43:C47)</f>
        <v>17684</v>
      </c>
      <c r="D42" s="253">
        <f>C42-B42</f>
        <v>2436</v>
      </c>
      <c r="E42" s="241">
        <f>D42/B42</f>
        <v>0.15975865687303253</v>
      </c>
    </row>
    <row r="43" spans="1:5" s="168" customFormat="1" ht="17.25" customHeight="1">
      <c r="A43" s="256" t="s">
        <v>67</v>
      </c>
      <c r="B43" s="248">
        <v>10198</v>
      </c>
      <c r="C43" s="248">
        <v>11827</v>
      </c>
      <c r="D43" s="245">
        <f>C43-B43</f>
        <v>1629</v>
      </c>
      <c r="E43" s="246">
        <f>D43/B43</f>
        <v>0.15973720337321043</v>
      </c>
    </row>
    <row r="44" spans="1:5" s="168" customFormat="1" ht="17.25" customHeight="1">
      <c r="A44" s="256" t="s">
        <v>68</v>
      </c>
      <c r="B44" s="248"/>
      <c r="C44" s="248"/>
      <c r="D44" s="245"/>
      <c r="E44" s="246"/>
    </row>
    <row r="45" spans="1:5" s="168" customFormat="1" ht="17.25" customHeight="1">
      <c r="A45" s="257" t="s">
        <v>69</v>
      </c>
      <c r="B45" s="244">
        <v>3064</v>
      </c>
      <c r="C45" s="248">
        <v>3553</v>
      </c>
      <c r="D45" s="245">
        <f>C45-B45</f>
        <v>489</v>
      </c>
      <c r="E45" s="246">
        <f>D45/B45</f>
        <v>0.1595953002610966</v>
      </c>
    </row>
    <row r="46" spans="1:5" s="168" customFormat="1" ht="17.25" customHeight="1">
      <c r="A46" s="257" t="s">
        <v>70</v>
      </c>
      <c r="B46" s="244">
        <v>1986</v>
      </c>
      <c r="C46" s="248">
        <v>2304</v>
      </c>
      <c r="D46" s="245">
        <f>C46-B46</f>
        <v>318</v>
      </c>
      <c r="E46" s="246">
        <f>D46/B46</f>
        <v>0.16012084592145015</v>
      </c>
    </row>
    <row r="47" spans="1:5" s="168" customFormat="1" ht="17.25" customHeight="1">
      <c r="A47" s="258" t="s">
        <v>136</v>
      </c>
      <c r="B47" s="248"/>
      <c r="C47" s="248"/>
      <c r="D47" s="245"/>
      <c r="E47" s="246"/>
    </row>
    <row r="48" spans="1:5" s="168" customFormat="1" ht="17.25" customHeight="1">
      <c r="A48" s="259" t="s">
        <v>73</v>
      </c>
      <c r="B48" s="238">
        <f>B33+B34+B42</f>
        <v>48108</v>
      </c>
      <c r="C48" s="238">
        <f>C33+C34+C42</f>
        <v>55792</v>
      </c>
      <c r="D48" s="253">
        <f>C48-B48</f>
        <v>7684</v>
      </c>
      <c r="E48" s="241">
        <f>D48/B48</f>
        <v>0.15972395443585266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7874015748031497" bottom="0.7874015748031497" header="0.3937007874015748" footer="0.5905511811023623"/>
  <pageSetup horizontalDpi="600" verticalDpi="6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O29"/>
  <sheetViews>
    <sheetView showGridLines="0" workbookViewId="0" topLeftCell="A1">
      <pane xSplit="1" ySplit="5" topLeftCell="B13" activePane="bottomRight" state="frozen"/>
      <selection pane="bottomRight" activeCell="N23" sqref="N23"/>
    </sheetView>
  </sheetViews>
  <sheetFormatPr defaultColWidth="9.00390625" defaultRowHeight="14.25"/>
  <cols>
    <col min="1" max="1" width="27.875" style="2" customWidth="1"/>
    <col min="2" max="2" width="12.375" style="2" customWidth="1"/>
    <col min="3" max="3" width="11.875" style="2" customWidth="1"/>
    <col min="4" max="4" width="11.25390625" style="2" customWidth="1"/>
    <col min="5" max="5" width="11.125" style="2" customWidth="1"/>
    <col min="6" max="16384" width="9.00390625" style="2" customWidth="1"/>
  </cols>
  <sheetData>
    <row r="1" spans="1:5" s="167" customFormat="1" ht="18" customHeight="1">
      <c r="A1" s="119" t="s">
        <v>137</v>
      </c>
      <c r="B1" s="198"/>
      <c r="C1" s="198"/>
      <c r="D1" s="199"/>
      <c r="E1" s="198"/>
    </row>
    <row r="2" spans="1:223" ht="27.75" customHeight="1">
      <c r="A2" s="200" t="s">
        <v>138</v>
      </c>
      <c r="B2" s="201"/>
      <c r="C2" s="201"/>
      <c r="D2" s="201"/>
      <c r="E2" s="201"/>
      <c r="F2" s="202"/>
      <c r="G2" s="203"/>
      <c r="H2" s="203"/>
      <c r="I2" s="203"/>
      <c r="J2" s="202"/>
      <c r="K2" s="203"/>
      <c r="L2" s="203"/>
      <c r="M2" s="203"/>
      <c r="N2" s="203"/>
      <c r="O2" s="203"/>
      <c r="P2" s="203"/>
      <c r="Q2" s="202"/>
      <c r="R2" s="203"/>
      <c r="S2" s="203"/>
      <c r="T2" s="203"/>
      <c r="U2" s="203"/>
      <c r="V2" s="203"/>
      <c r="W2" s="203"/>
      <c r="X2" s="202"/>
      <c r="Y2" s="203"/>
      <c r="Z2" s="203"/>
      <c r="AA2" s="203"/>
      <c r="AB2" s="203"/>
      <c r="AC2" s="203"/>
      <c r="AD2" s="203"/>
      <c r="AE2" s="202"/>
      <c r="AF2" s="203"/>
      <c r="AG2" s="203"/>
      <c r="AH2" s="203"/>
      <c r="AI2" s="203"/>
      <c r="AJ2" s="203"/>
      <c r="AK2" s="203"/>
      <c r="AL2" s="202"/>
      <c r="AM2" s="203"/>
      <c r="AN2" s="203"/>
      <c r="AO2" s="203"/>
      <c r="AP2" s="203"/>
      <c r="AQ2" s="203"/>
      <c r="AR2" s="203"/>
      <c r="AS2" s="202"/>
      <c r="AT2" s="203"/>
      <c r="AU2" s="203"/>
      <c r="AV2" s="203"/>
      <c r="AW2" s="203"/>
      <c r="AX2" s="203"/>
      <c r="AY2" s="203"/>
      <c r="AZ2" s="202"/>
      <c r="BA2" s="203"/>
      <c r="BB2" s="203"/>
      <c r="BC2" s="203"/>
      <c r="BD2" s="203"/>
      <c r="BE2" s="203"/>
      <c r="BF2" s="203"/>
      <c r="BG2" s="202"/>
      <c r="BH2" s="203"/>
      <c r="BI2" s="203"/>
      <c r="BJ2" s="203"/>
      <c r="BK2" s="203"/>
      <c r="BL2" s="203"/>
      <c r="BM2" s="203"/>
      <c r="BN2" s="202"/>
      <c r="BO2" s="203"/>
      <c r="BP2" s="203"/>
      <c r="BQ2" s="203"/>
      <c r="BR2" s="203"/>
      <c r="BS2" s="203"/>
      <c r="BT2" s="203"/>
      <c r="BU2" s="202"/>
      <c r="BV2" s="203"/>
      <c r="BW2" s="203"/>
      <c r="BX2" s="203"/>
      <c r="BY2" s="203"/>
      <c r="BZ2" s="203"/>
      <c r="CA2" s="203"/>
      <c r="CB2" s="202"/>
      <c r="CC2" s="203"/>
      <c r="CD2" s="203"/>
      <c r="CE2" s="203"/>
      <c r="CF2" s="203"/>
      <c r="CG2" s="203"/>
      <c r="CH2" s="203"/>
      <c r="CI2" s="202"/>
      <c r="CJ2" s="203"/>
      <c r="CK2" s="203"/>
      <c r="CL2" s="203"/>
      <c r="CM2" s="203"/>
      <c r="CN2" s="203"/>
      <c r="CO2" s="203"/>
      <c r="CP2" s="202"/>
      <c r="CQ2" s="203"/>
      <c r="CR2" s="203"/>
      <c r="CS2" s="203"/>
      <c r="CT2" s="203"/>
      <c r="CU2" s="203"/>
      <c r="CV2" s="203"/>
      <c r="CW2" s="202"/>
      <c r="CX2" s="203"/>
      <c r="CY2" s="203"/>
      <c r="CZ2" s="203"/>
      <c r="DA2" s="203"/>
      <c r="DB2" s="203"/>
      <c r="DC2" s="203"/>
      <c r="DD2" s="202"/>
      <c r="DE2" s="203"/>
      <c r="DF2" s="203"/>
      <c r="DG2" s="203"/>
      <c r="DH2" s="203"/>
      <c r="DI2" s="203"/>
      <c r="DJ2" s="203"/>
      <c r="DK2" s="202"/>
      <c r="DL2" s="203"/>
      <c r="DM2" s="203"/>
      <c r="DN2" s="203"/>
      <c r="DO2" s="203"/>
      <c r="DP2" s="203"/>
      <c r="DQ2" s="203"/>
      <c r="DR2" s="202"/>
      <c r="DS2" s="203"/>
      <c r="DT2" s="203"/>
      <c r="DU2" s="203"/>
      <c r="DV2" s="203"/>
      <c r="DW2" s="203"/>
      <c r="DX2" s="203"/>
      <c r="DY2" s="202"/>
      <c r="DZ2" s="203"/>
      <c r="EA2" s="203"/>
      <c r="EB2" s="203"/>
      <c r="EC2" s="203"/>
      <c r="ED2" s="203"/>
      <c r="EE2" s="203"/>
      <c r="EF2" s="202"/>
      <c r="EG2" s="203"/>
      <c r="EH2" s="203"/>
      <c r="EI2" s="203"/>
      <c r="EJ2" s="203"/>
      <c r="EK2" s="203"/>
      <c r="EL2" s="203"/>
      <c r="EM2" s="202"/>
      <c r="EN2" s="203"/>
      <c r="EO2" s="203"/>
      <c r="EP2" s="203"/>
      <c r="EQ2" s="203"/>
      <c r="ER2" s="203"/>
      <c r="ES2" s="203"/>
      <c r="ET2" s="202"/>
      <c r="EU2" s="203"/>
      <c r="EV2" s="203"/>
      <c r="EW2" s="203"/>
      <c r="EX2" s="203"/>
      <c r="EY2" s="203"/>
      <c r="EZ2" s="203"/>
      <c r="FA2" s="202"/>
      <c r="FB2" s="203"/>
      <c r="FC2" s="203"/>
      <c r="FD2" s="203"/>
      <c r="FE2" s="203"/>
      <c r="FF2" s="203"/>
      <c r="FG2" s="203"/>
      <c r="FH2" s="202"/>
      <c r="FI2" s="203"/>
      <c r="FJ2" s="203"/>
      <c r="FK2" s="203"/>
      <c r="FL2" s="203"/>
      <c r="FM2" s="203"/>
      <c r="FN2" s="203"/>
      <c r="FO2" s="202"/>
      <c r="FP2" s="203"/>
      <c r="FQ2" s="203"/>
      <c r="FR2" s="203"/>
      <c r="FS2" s="203"/>
      <c r="FT2" s="203"/>
      <c r="FU2" s="203"/>
      <c r="FV2" s="202"/>
      <c r="FW2" s="203"/>
      <c r="FX2" s="203"/>
      <c r="FY2" s="203"/>
      <c r="FZ2" s="203"/>
      <c r="GA2" s="203"/>
      <c r="GB2" s="203"/>
      <c r="GC2" s="202"/>
      <c r="GD2" s="203"/>
      <c r="GE2" s="203"/>
      <c r="GF2" s="203"/>
      <c r="GG2" s="203"/>
      <c r="GH2" s="203"/>
      <c r="GI2" s="203"/>
      <c r="GJ2" s="202"/>
      <c r="GK2" s="203"/>
      <c r="GL2" s="203"/>
      <c r="GM2" s="203"/>
      <c r="GN2" s="203"/>
      <c r="GO2" s="203"/>
      <c r="GP2" s="203"/>
      <c r="GQ2" s="202"/>
      <c r="GR2" s="203"/>
      <c r="GS2" s="203"/>
      <c r="GT2" s="203"/>
      <c r="GU2" s="203"/>
      <c r="GV2" s="203"/>
      <c r="GW2" s="203"/>
      <c r="GX2" s="202"/>
      <c r="GY2" s="203"/>
      <c r="GZ2" s="203"/>
      <c r="HA2" s="203"/>
      <c r="HB2" s="203"/>
      <c r="HC2" s="203"/>
      <c r="HD2" s="203"/>
      <c r="HE2" s="202"/>
      <c r="HF2" s="203"/>
      <c r="HG2" s="203"/>
      <c r="HH2" s="203"/>
      <c r="HI2" s="203"/>
      <c r="HJ2" s="203"/>
      <c r="HK2" s="203"/>
      <c r="HL2" s="202"/>
      <c r="HM2" s="203"/>
      <c r="HN2" s="203"/>
      <c r="HO2" s="203"/>
    </row>
    <row r="3" spans="2:5" ht="26.25" customHeight="1">
      <c r="B3" s="204"/>
      <c r="C3" s="204"/>
      <c r="D3" s="204"/>
      <c r="E3" s="205" t="s">
        <v>22</v>
      </c>
    </row>
    <row r="4" spans="1:5" ht="24.75" customHeight="1">
      <c r="A4" s="206" t="s">
        <v>76</v>
      </c>
      <c r="B4" s="207" t="s">
        <v>139</v>
      </c>
      <c r="C4" s="207" t="s">
        <v>140</v>
      </c>
      <c r="D4" s="207" t="s">
        <v>79</v>
      </c>
      <c r="E4" s="208" t="s">
        <v>29</v>
      </c>
    </row>
    <row r="5" spans="1:5" ht="15" customHeight="1">
      <c r="A5" s="209"/>
      <c r="B5" s="210"/>
      <c r="C5" s="210"/>
      <c r="D5" s="210"/>
      <c r="E5" s="211"/>
    </row>
    <row r="6" spans="1:5" s="168" customFormat="1" ht="24.75" customHeight="1">
      <c r="A6" s="212" t="s">
        <v>80</v>
      </c>
      <c r="B6" s="129">
        <f>53331-2400-51</f>
        <v>50880</v>
      </c>
      <c r="C6" s="129">
        <v>65937</v>
      </c>
      <c r="D6" s="213">
        <f aca="true" t="shared" si="0" ref="D6:D28">C6-B6</f>
        <v>15057</v>
      </c>
      <c r="E6" s="214">
        <f aca="true" t="shared" si="1" ref="E6:E17">D6/B6*100</f>
        <v>29.59316037735849</v>
      </c>
    </row>
    <row r="7" spans="1:5" s="168" customFormat="1" ht="24.75" customHeight="1">
      <c r="A7" s="212" t="s">
        <v>81</v>
      </c>
      <c r="B7" s="129">
        <f>309-20</f>
        <v>289</v>
      </c>
      <c r="C7" s="129">
        <v>260</v>
      </c>
      <c r="D7" s="213">
        <f t="shared" si="0"/>
        <v>-29</v>
      </c>
      <c r="E7" s="214">
        <f t="shared" si="1"/>
        <v>-10.034602076124568</v>
      </c>
    </row>
    <row r="8" spans="1:5" s="168" customFormat="1" ht="24.75" customHeight="1">
      <c r="A8" s="212" t="s">
        <v>82</v>
      </c>
      <c r="B8" s="129">
        <f>1000+20+160</f>
        <v>1180</v>
      </c>
      <c r="C8" s="129">
        <v>1473</v>
      </c>
      <c r="D8" s="213">
        <f t="shared" si="0"/>
        <v>293</v>
      </c>
      <c r="E8" s="214">
        <f t="shared" si="1"/>
        <v>24.83050847457627</v>
      </c>
    </row>
    <row r="9" spans="1:5" s="168" customFormat="1" ht="24.75" customHeight="1">
      <c r="A9" s="212" t="s">
        <v>83</v>
      </c>
      <c r="B9" s="129">
        <f>23984</f>
        <v>23984</v>
      </c>
      <c r="C9" s="129">
        <v>27347</v>
      </c>
      <c r="D9" s="213">
        <f t="shared" si="0"/>
        <v>3363</v>
      </c>
      <c r="E9" s="214">
        <f t="shared" si="1"/>
        <v>14.021847898599066</v>
      </c>
    </row>
    <row r="10" spans="1:5" s="168" customFormat="1" ht="24.75" customHeight="1">
      <c r="A10" s="212" t="s">
        <v>84</v>
      </c>
      <c r="B10" s="129">
        <f>177</f>
        <v>177</v>
      </c>
      <c r="C10" s="129">
        <v>246</v>
      </c>
      <c r="D10" s="213">
        <f t="shared" si="0"/>
        <v>69</v>
      </c>
      <c r="E10" s="214">
        <f t="shared" si="1"/>
        <v>38.983050847457626</v>
      </c>
    </row>
    <row r="11" spans="1:5" s="168" customFormat="1" ht="24.75" customHeight="1">
      <c r="A11" s="212" t="s">
        <v>141</v>
      </c>
      <c r="B11" s="129">
        <f>408+85+84</f>
        <v>577</v>
      </c>
      <c r="C11" s="129">
        <v>556</v>
      </c>
      <c r="D11" s="213">
        <f t="shared" si="0"/>
        <v>-21</v>
      </c>
      <c r="E11" s="214">
        <f t="shared" si="1"/>
        <v>-3.6395147313691507</v>
      </c>
    </row>
    <row r="12" spans="1:5" s="168" customFormat="1" ht="24.75" customHeight="1">
      <c r="A12" s="212" t="s">
        <v>86</v>
      </c>
      <c r="B12" s="129">
        <f>15138+5938+2221+2095+124</f>
        <v>25516</v>
      </c>
      <c r="C12" s="129">
        <v>16352</v>
      </c>
      <c r="D12" s="213">
        <f t="shared" si="0"/>
        <v>-9164</v>
      </c>
      <c r="E12" s="214">
        <f t="shared" si="1"/>
        <v>-35.91472017557611</v>
      </c>
    </row>
    <row r="13" spans="1:5" s="168" customFormat="1" ht="24.75" customHeight="1">
      <c r="A13" s="212" t="s">
        <v>87</v>
      </c>
      <c r="B13" s="129">
        <f>5008+2437+265+140</f>
        <v>7850</v>
      </c>
      <c r="C13" s="129">
        <v>9605</v>
      </c>
      <c r="D13" s="213">
        <f t="shared" si="0"/>
        <v>1755</v>
      </c>
      <c r="E13" s="214">
        <f t="shared" si="1"/>
        <v>22.356687898089174</v>
      </c>
    </row>
    <row r="14" spans="1:5" s="168" customFormat="1" ht="24.75" customHeight="1">
      <c r="A14" s="212" t="s">
        <v>88</v>
      </c>
      <c r="B14" s="129">
        <v>155</v>
      </c>
      <c r="C14" s="129">
        <v>156</v>
      </c>
      <c r="D14" s="213">
        <f t="shared" si="0"/>
        <v>1</v>
      </c>
      <c r="E14" s="214">
        <f t="shared" si="1"/>
        <v>0.6451612903225806</v>
      </c>
    </row>
    <row r="15" spans="1:5" s="168" customFormat="1" ht="24.75" customHeight="1">
      <c r="A15" s="212" t="s">
        <v>89</v>
      </c>
      <c r="B15" s="129">
        <f>8637</f>
        <v>8637</v>
      </c>
      <c r="C15" s="129">
        <v>8720</v>
      </c>
      <c r="D15" s="213">
        <f t="shared" si="0"/>
        <v>83</v>
      </c>
      <c r="E15" s="214">
        <f t="shared" si="1"/>
        <v>0.9609818223920343</v>
      </c>
    </row>
    <row r="16" spans="1:5" s="168" customFormat="1" ht="24.75" customHeight="1">
      <c r="A16" s="212" t="s">
        <v>90</v>
      </c>
      <c r="B16" s="129">
        <f>4890+366-358</f>
        <v>4898</v>
      </c>
      <c r="C16" s="129">
        <v>4015</v>
      </c>
      <c r="D16" s="213">
        <f t="shared" si="0"/>
        <v>-883</v>
      </c>
      <c r="E16" s="214">
        <f t="shared" si="1"/>
        <v>-18.02776643527971</v>
      </c>
    </row>
    <row r="17" spans="1:5" s="168" customFormat="1" ht="24.75" customHeight="1">
      <c r="A17" s="212" t="s">
        <v>91</v>
      </c>
      <c r="B17" s="129">
        <v>963</v>
      </c>
      <c r="C17" s="129">
        <v>964</v>
      </c>
      <c r="D17" s="213">
        <f t="shared" si="0"/>
        <v>1</v>
      </c>
      <c r="E17" s="214">
        <f t="shared" si="1"/>
        <v>0.10384215991692627</v>
      </c>
    </row>
    <row r="18" spans="1:5" s="168" customFormat="1" ht="24.75" customHeight="1">
      <c r="A18" s="212" t="s">
        <v>142</v>
      </c>
      <c r="B18" s="129"/>
      <c r="C18" s="129"/>
      <c r="D18" s="213">
        <f t="shared" si="0"/>
        <v>0</v>
      </c>
      <c r="E18" s="214"/>
    </row>
    <row r="19" spans="1:5" s="168" customFormat="1" ht="24.75" customHeight="1">
      <c r="A19" s="212" t="s">
        <v>143</v>
      </c>
      <c r="B19" s="129">
        <v>185</v>
      </c>
      <c r="C19" s="129">
        <v>164</v>
      </c>
      <c r="D19" s="213">
        <f t="shared" si="0"/>
        <v>-21</v>
      </c>
      <c r="E19" s="214">
        <f aca="true" t="shared" si="2" ref="E19:E28">D19/B19*100</f>
        <v>-11.351351351351353</v>
      </c>
    </row>
    <row r="20" spans="1:5" s="168" customFormat="1" ht="24.75" customHeight="1">
      <c r="A20" s="212" t="s">
        <v>94</v>
      </c>
      <c r="B20" s="129"/>
      <c r="C20" s="129"/>
      <c r="D20" s="213">
        <f t="shared" si="0"/>
        <v>0</v>
      </c>
      <c r="E20" s="214"/>
    </row>
    <row r="21" spans="1:5" s="168" customFormat="1" ht="24.75" customHeight="1">
      <c r="A21" s="212" t="s">
        <v>95</v>
      </c>
      <c r="B21" s="129">
        <v>258</v>
      </c>
      <c r="C21" s="129">
        <v>318</v>
      </c>
      <c r="D21" s="213">
        <f t="shared" si="0"/>
        <v>60</v>
      </c>
      <c r="E21" s="214">
        <f t="shared" si="2"/>
        <v>23.25581395348837</v>
      </c>
    </row>
    <row r="22" spans="1:5" s="168" customFormat="1" ht="24.75" customHeight="1">
      <c r="A22" s="212" t="s">
        <v>96</v>
      </c>
      <c r="B22" s="129">
        <f>1547+8941-160+358</f>
        <v>10686</v>
      </c>
      <c r="C22" s="129">
        <v>2288</v>
      </c>
      <c r="D22" s="213">
        <f t="shared" si="0"/>
        <v>-8398</v>
      </c>
      <c r="E22" s="214">
        <f t="shared" si="2"/>
        <v>-78.58880778588808</v>
      </c>
    </row>
    <row r="23" spans="1:5" s="168" customFormat="1" ht="24.75" customHeight="1">
      <c r="A23" s="212" t="s">
        <v>97</v>
      </c>
      <c r="B23" s="129">
        <f>51</f>
        <v>51</v>
      </c>
      <c r="C23" s="129">
        <v>42</v>
      </c>
      <c r="D23" s="213">
        <f t="shared" si="0"/>
        <v>-9</v>
      </c>
      <c r="E23" s="214">
        <f t="shared" si="2"/>
        <v>-17.647058823529413</v>
      </c>
    </row>
    <row r="24" spans="1:5" s="168" customFormat="1" ht="24.75" customHeight="1">
      <c r="A24" s="212" t="s">
        <v>98</v>
      </c>
      <c r="B24" s="129">
        <f>853</f>
        <v>853</v>
      </c>
      <c r="C24" s="129">
        <v>898</v>
      </c>
      <c r="D24" s="213">
        <f t="shared" si="0"/>
        <v>45</v>
      </c>
      <c r="E24" s="214">
        <f t="shared" si="2"/>
        <v>5.275498241500586</v>
      </c>
    </row>
    <row r="25" spans="1:5" s="168" customFormat="1" ht="24.75" customHeight="1">
      <c r="A25" s="212" t="s">
        <v>144</v>
      </c>
      <c r="B25" s="129">
        <v>2400</v>
      </c>
      <c r="C25" s="129">
        <v>1400</v>
      </c>
      <c r="D25" s="213">
        <f t="shared" si="0"/>
        <v>-1000</v>
      </c>
      <c r="E25" s="214">
        <f t="shared" si="2"/>
        <v>-41.66666666666667</v>
      </c>
    </row>
    <row r="26" spans="1:5" s="168" customFormat="1" ht="24.75" customHeight="1">
      <c r="A26" s="212" t="s">
        <v>100</v>
      </c>
      <c r="B26" s="129">
        <v>3610</v>
      </c>
      <c r="C26" s="129">
        <v>4583</v>
      </c>
      <c r="D26" s="213">
        <f t="shared" si="0"/>
        <v>973</v>
      </c>
      <c r="E26" s="214">
        <f t="shared" si="2"/>
        <v>26.952908587257618</v>
      </c>
    </row>
    <row r="27" spans="1:5" s="168" customFormat="1" ht="24.75" customHeight="1">
      <c r="A27" s="212" t="s">
        <v>99</v>
      </c>
      <c r="B27" s="129"/>
      <c r="C27" s="129"/>
      <c r="D27" s="213"/>
      <c r="E27" s="214"/>
    </row>
    <row r="28" spans="1:5" s="168" customFormat="1" ht="24.75" customHeight="1">
      <c r="A28" s="215" t="s">
        <v>101</v>
      </c>
      <c r="B28" s="135">
        <f>SUM(B6:B27)</f>
        <v>143149</v>
      </c>
      <c r="C28" s="135">
        <f>SUM(C6:C27)</f>
        <v>145324</v>
      </c>
      <c r="D28" s="216">
        <f t="shared" si="0"/>
        <v>2175</v>
      </c>
      <c r="E28" s="217">
        <f t="shared" si="2"/>
        <v>1.5193958742289504</v>
      </c>
    </row>
    <row r="29" spans="1:5" s="168" customFormat="1" ht="33" customHeight="1">
      <c r="A29" s="218"/>
      <c r="B29" s="218"/>
      <c r="C29" s="218"/>
      <c r="D29" s="218"/>
      <c r="E29" s="218"/>
    </row>
  </sheetData>
  <sheetProtection/>
  <mergeCells count="38">
    <mergeCell ref="A2:E2"/>
    <mergeCell ref="G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HE2:HK2"/>
    <mergeCell ref="HL2:HO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9842519685039371" bottom="0.7874015748031497" header="0.31496062992125984" footer="0.59055118110236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14"/>
  <sheetViews>
    <sheetView showGridLines="0" showZeros="0" workbookViewId="0" topLeftCell="A1">
      <pane xSplit="3" ySplit="5" topLeftCell="D6" activePane="bottomRight" state="frozen"/>
      <selection pane="bottomRight" activeCell="F14" sqref="F14"/>
    </sheetView>
  </sheetViews>
  <sheetFormatPr defaultColWidth="9.00390625" defaultRowHeight="14.25"/>
  <cols>
    <col min="1" max="1" width="52.625" style="2" customWidth="1"/>
    <col min="2" max="2" width="15.75390625" style="169" customWidth="1"/>
    <col min="3" max="3" width="10.25390625" style="169" customWidth="1"/>
    <col min="4" max="16384" width="9.00390625" style="2" customWidth="1"/>
  </cols>
  <sheetData>
    <row r="1" spans="1:3" s="167" customFormat="1" ht="18" customHeight="1">
      <c r="A1" s="119" t="s">
        <v>145</v>
      </c>
      <c r="B1" s="170"/>
      <c r="C1" s="170"/>
    </row>
    <row r="2" spans="1:3" ht="22.5" customHeight="1">
      <c r="A2" s="171" t="s">
        <v>146</v>
      </c>
      <c r="B2" s="172"/>
      <c r="C2" s="172"/>
    </row>
    <row r="3" spans="2:3" ht="15.75" customHeight="1">
      <c r="B3" s="173" t="s">
        <v>22</v>
      </c>
      <c r="C3" s="173"/>
    </row>
    <row r="4" spans="1:3" ht="20.25" customHeight="1">
      <c r="A4" s="174" t="s">
        <v>76</v>
      </c>
      <c r="B4" s="175" t="s">
        <v>147</v>
      </c>
      <c r="C4" s="176"/>
    </row>
    <row r="5" spans="1:3" ht="15" customHeight="1">
      <c r="A5" s="177" t="s">
        <v>101</v>
      </c>
      <c r="B5" s="178">
        <v>145324</v>
      </c>
      <c r="C5" s="179"/>
    </row>
    <row r="6" spans="1:3" s="168" customFormat="1" ht="15" customHeight="1">
      <c r="A6" s="180" t="s">
        <v>80</v>
      </c>
      <c r="B6" s="178">
        <v>65936.906961</v>
      </c>
      <c r="C6" s="181"/>
    </row>
    <row r="7" spans="1:3" s="168" customFormat="1" ht="15" customHeight="1">
      <c r="A7" s="180" t="s">
        <v>148</v>
      </c>
      <c r="B7" s="178">
        <v>533.238054</v>
      </c>
      <c r="C7" s="182"/>
    </row>
    <row r="8" spans="1:3" s="168" customFormat="1" ht="15" customHeight="1">
      <c r="A8" s="183" t="s">
        <v>149</v>
      </c>
      <c r="B8" s="184">
        <v>503.238054</v>
      </c>
      <c r="C8" s="182"/>
    </row>
    <row r="9" spans="1:3" s="168" customFormat="1" ht="15" customHeight="1">
      <c r="A9" s="183" t="s">
        <v>150</v>
      </c>
      <c r="B9" s="184">
        <v>30</v>
      </c>
      <c r="C9" s="185"/>
    </row>
    <row r="10" spans="1:3" s="168" customFormat="1" ht="15" customHeight="1">
      <c r="A10" s="180" t="s">
        <v>151</v>
      </c>
      <c r="B10" s="178">
        <v>520.329916</v>
      </c>
      <c r="C10" s="185"/>
    </row>
    <row r="11" spans="1:3" s="168" customFormat="1" ht="15" customHeight="1">
      <c r="A11" s="183" t="s">
        <v>149</v>
      </c>
      <c r="B11" s="184">
        <v>500.329916</v>
      </c>
      <c r="C11" s="185"/>
    </row>
    <row r="12" spans="1:3" s="168" customFormat="1" ht="15" customHeight="1">
      <c r="A12" s="183" t="s">
        <v>150</v>
      </c>
      <c r="B12" s="184">
        <v>20</v>
      </c>
      <c r="C12" s="185"/>
    </row>
    <row r="13" spans="1:3" s="168" customFormat="1" ht="15" customHeight="1">
      <c r="A13" s="180" t="s">
        <v>152</v>
      </c>
      <c r="B13" s="178">
        <v>14063.982007</v>
      </c>
      <c r="C13" s="185"/>
    </row>
    <row r="14" spans="1:3" s="168" customFormat="1" ht="15" customHeight="1">
      <c r="A14" s="183" t="s">
        <v>149</v>
      </c>
      <c r="B14" s="184">
        <v>11016.880257</v>
      </c>
      <c r="C14" s="185"/>
    </row>
    <row r="15" spans="1:3" s="168" customFormat="1" ht="15" customHeight="1">
      <c r="A15" s="183" t="s">
        <v>150</v>
      </c>
      <c r="B15" s="184">
        <v>825.8</v>
      </c>
      <c r="C15" s="185"/>
    </row>
    <row r="16" spans="1:3" s="168" customFormat="1" ht="15" customHeight="1">
      <c r="A16" s="183" t="s">
        <v>153</v>
      </c>
      <c r="B16" s="184">
        <v>800.254396</v>
      </c>
      <c r="C16" s="185"/>
    </row>
    <row r="17" spans="1:3" s="168" customFormat="1" ht="15" customHeight="1">
      <c r="A17" s="183" t="s">
        <v>154</v>
      </c>
      <c r="B17" s="184">
        <v>1</v>
      </c>
      <c r="C17" s="185"/>
    </row>
    <row r="18" spans="1:3" s="168" customFormat="1" ht="15" customHeight="1">
      <c r="A18" s="183" t="s">
        <v>155</v>
      </c>
      <c r="B18" s="184">
        <v>1322.941874</v>
      </c>
      <c r="C18" s="181"/>
    </row>
    <row r="19" spans="1:3" s="168" customFormat="1" ht="15" customHeight="1">
      <c r="A19" s="183" t="s">
        <v>156</v>
      </c>
      <c r="B19" s="184">
        <v>97.10548</v>
      </c>
      <c r="C19" s="182"/>
    </row>
    <row r="20" spans="1:3" s="168" customFormat="1" ht="15" customHeight="1">
      <c r="A20" s="180" t="s">
        <v>157</v>
      </c>
      <c r="B20" s="178">
        <v>303.369321</v>
      </c>
      <c r="C20" s="182"/>
    </row>
    <row r="21" spans="1:3" s="168" customFormat="1" ht="15" customHeight="1">
      <c r="A21" s="183" t="s">
        <v>149</v>
      </c>
      <c r="B21" s="184">
        <v>249.969321</v>
      </c>
      <c r="C21" s="185"/>
    </row>
    <row r="22" spans="1:3" s="168" customFormat="1" ht="15" customHeight="1">
      <c r="A22" s="183" t="s">
        <v>150</v>
      </c>
      <c r="B22" s="184">
        <v>53.4</v>
      </c>
      <c r="C22" s="185"/>
    </row>
    <row r="23" spans="1:3" s="168" customFormat="1" ht="15" customHeight="1">
      <c r="A23" s="180" t="s">
        <v>158</v>
      </c>
      <c r="B23" s="178">
        <v>116.83744</v>
      </c>
      <c r="C23" s="185"/>
    </row>
    <row r="24" spans="1:3" s="168" customFormat="1" ht="15" customHeight="1">
      <c r="A24" s="183" t="s">
        <v>149</v>
      </c>
      <c r="B24" s="184">
        <v>95.83744</v>
      </c>
      <c r="C24" s="185"/>
    </row>
    <row r="25" spans="1:3" s="168" customFormat="1" ht="15" customHeight="1">
      <c r="A25" s="183" t="s">
        <v>150</v>
      </c>
      <c r="B25" s="184">
        <v>21</v>
      </c>
      <c r="C25" s="185"/>
    </row>
    <row r="26" spans="1:3" s="168" customFormat="1" ht="15" customHeight="1">
      <c r="A26" s="180" t="s">
        <v>159</v>
      </c>
      <c r="B26" s="178">
        <v>490.552472</v>
      </c>
      <c r="C26" s="185"/>
    </row>
    <row r="27" spans="1:3" s="168" customFormat="1" ht="15" customHeight="1">
      <c r="A27" s="183" t="s">
        <v>149</v>
      </c>
      <c r="B27" s="184">
        <v>299.552472</v>
      </c>
      <c r="C27" s="186"/>
    </row>
    <row r="28" spans="1:3" ht="15" customHeight="1">
      <c r="A28" s="183" t="s">
        <v>150</v>
      </c>
      <c r="B28" s="184">
        <v>41</v>
      </c>
      <c r="C28" s="185"/>
    </row>
    <row r="29" spans="1:3" ht="15" customHeight="1">
      <c r="A29" s="183" t="s">
        <v>160</v>
      </c>
      <c r="B29" s="184">
        <v>20</v>
      </c>
      <c r="C29" s="185"/>
    </row>
    <row r="30" spans="1:3" ht="15" customHeight="1">
      <c r="A30" s="183" t="s">
        <v>161</v>
      </c>
      <c r="B30" s="184">
        <v>100</v>
      </c>
      <c r="C30" s="185"/>
    </row>
    <row r="31" spans="1:3" ht="15" customHeight="1">
      <c r="A31" s="183" t="s">
        <v>162</v>
      </c>
      <c r="B31" s="184">
        <v>30</v>
      </c>
      <c r="C31" s="185"/>
    </row>
    <row r="32" spans="1:3" ht="15" customHeight="1">
      <c r="A32" s="180" t="s">
        <v>163</v>
      </c>
      <c r="B32" s="178">
        <v>2770</v>
      </c>
      <c r="C32" s="185"/>
    </row>
    <row r="33" spans="1:3" ht="15" customHeight="1">
      <c r="A33" s="183" t="s">
        <v>164</v>
      </c>
      <c r="B33" s="184">
        <v>2770</v>
      </c>
      <c r="C33" s="185"/>
    </row>
    <row r="34" spans="1:3" ht="15" customHeight="1">
      <c r="A34" s="180" t="s">
        <v>165</v>
      </c>
      <c r="B34" s="178">
        <v>215.311144</v>
      </c>
      <c r="C34" s="185"/>
    </row>
    <row r="35" spans="1:3" ht="15" customHeight="1">
      <c r="A35" s="183" t="s">
        <v>149</v>
      </c>
      <c r="B35" s="184">
        <v>105.711144</v>
      </c>
      <c r="C35" s="185"/>
    </row>
    <row r="36" spans="1:3" ht="15" customHeight="1">
      <c r="A36" s="183" t="s">
        <v>150</v>
      </c>
      <c r="B36" s="184">
        <v>52.8</v>
      </c>
      <c r="C36" s="185"/>
    </row>
    <row r="37" spans="1:3" ht="15" customHeight="1">
      <c r="A37" s="183" t="s">
        <v>166</v>
      </c>
      <c r="B37" s="184">
        <v>56.8</v>
      </c>
      <c r="C37" s="185"/>
    </row>
    <row r="38" spans="1:3" ht="15" customHeight="1">
      <c r="A38" s="180" t="s">
        <v>167</v>
      </c>
      <c r="B38" s="178">
        <v>951.424788</v>
      </c>
      <c r="C38" s="186"/>
    </row>
    <row r="39" spans="1:3" ht="15" customHeight="1">
      <c r="A39" s="183" t="s">
        <v>149</v>
      </c>
      <c r="B39" s="184">
        <v>764.768908</v>
      </c>
      <c r="C39" s="185"/>
    </row>
    <row r="40" spans="1:3" ht="15" customHeight="1">
      <c r="A40" s="183" t="s">
        <v>168</v>
      </c>
      <c r="B40" s="184">
        <v>186.65588</v>
      </c>
      <c r="C40" s="185"/>
    </row>
    <row r="41" spans="1:3" ht="15" customHeight="1">
      <c r="A41" s="180" t="s">
        <v>169</v>
      </c>
      <c r="B41" s="178">
        <v>287.609282</v>
      </c>
      <c r="C41" s="185"/>
    </row>
    <row r="42" spans="1:3" ht="15" customHeight="1">
      <c r="A42" s="183" t="s">
        <v>149</v>
      </c>
      <c r="B42" s="184">
        <v>174.209282</v>
      </c>
      <c r="C42" s="185"/>
    </row>
    <row r="43" spans="1:3" ht="15" customHeight="1">
      <c r="A43" s="183" t="s">
        <v>150</v>
      </c>
      <c r="B43" s="184">
        <v>13.4</v>
      </c>
      <c r="C43" s="185"/>
    </row>
    <row r="44" spans="1:3" ht="15" customHeight="1">
      <c r="A44" s="183" t="s">
        <v>170</v>
      </c>
      <c r="B44" s="184">
        <v>100</v>
      </c>
      <c r="C44" s="185"/>
    </row>
    <row r="45" spans="1:3" ht="15" customHeight="1">
      <c r="A45" s="180" t="s">
        <v>171</v>
      </c>
      <c r="B45" s="178">
        <v>4.4</v>
      </c>
      <c r="C45" s="185"/>
    </row>
    <row r="46" spans="1:3" ht="15" customHeight="1">
      <c r="A46" s="183" t="s">
        <v>172</v>
      </c>
      <c r="B46" s="184">
        <v>4.4</v>
      </c>
      <c r="C46" s="185"/>
    </row>
    <row r="47" spans="1:3" ht="15" customHeight="1">
      <c r="A47" s="180" t="s">
        <v>173</v>
      </c>
      <c r="B47" s="178">
        <v>55.259852</v>
      </c>
      <c r="C47" s="185"/>
    </row>
    <row r="48" spans="1:3" ht="15" customHeight="1">
      <c r="A48" s="183" t="s">
        <v>149</v>
      </c>
      <c r="B48" s="184">
        <v>47.259852</v>
      </c>
      <c r="C48" s="185"/>
    </row>
    <row r="49" spans="1:3" ht="15" customHeight="1">
      <c r="A49" s="183" t="s">
        <v>150</v>
      </c>
      <c r="B49" s="184">
        <v>8</v>
      </c>
      <c r="C49" s="186"/>
    </row>
    <row r="50" spans="1:3" ht="15" customHeight="1">
      <c r="A50" s="180" t="s">
        <v>174</v>
      </c>
      <c r="B50" s="178">
        <v>375.168758</v>
      </c>
      <c r="C50" s="185"/>
    </row>
    <row r="51" spans="1:3" ht="15" customHeight="1">
      <c r="A51" s="183" t="s">
        <v>149</v>
      </c>
      <c r="B51" s="184">
        <v>149.54351</v>
      </c>
      <c r="C51" s="185"/>
    </row>
    <row r="52" spans="1:3" ht="15" customHeight="1">
      <c r="A52" s="183" t="s">
        <v>150</v>
      </c>
      <c r="B52" s="184">
        <v>29.9</v>
      </c>
      <c r="C52" s="185"/>
    </row>
    <row r="53" spans="1:3" ht="15" customHeight="1">
      <c r="A53" s="183" t="s">
        <v>175</v>
      </c>
      <c r="B53" s="184">
        <v>195.725248</v>
      </c>
      <c r="C53" s="185"/>
    </row>
    <row r="54" spans="1:3" ht="15" customHeight="1">
      <c r="A54" s="180" t="s">
        <v>176</v>
      </c>
      <c r="B54" s="178">
        <v>1081.733941</v>
      </c>
      <c r="C54" s="185"/>
    </row>
    <row r="55" spans="1:3" ht="15" customHeight="1">
      <c r="A55" s="183" t="s">
        <v>149</v>
      </c>
      <c r="B55" s="184">
        <v>938.333941</v>
      </c>
      <c r="C55" s="185"/>
    </row>
    <row r="56" spans="1:3" ht="15" customHeight="1">
      <c r="A56" s="183" t="s">
        <v>150</v>
      </c>
      <c r="B56" s="184">
        <v>143.4</v>
      </c>
      <c r="C56" s="185"/>
    </row>
    <row r="57" spans="1:3" ht="15" customHeight="1">
      <c r="A57" s="180" t="s">
        <v>177</v>
      </c>
      <c r="B57" s="178">
        <v>6741.714852</v>
      </c>
      <c r="C57" s="185"/>
    </row>
    <row r="58" spans="1:3" ht="15" customHeight="1">
      <c r="A58" s="183" t="s">
        <v>149</v>
      </c>
      <c r="B58" s="184">
        <v>391.714852</v>
      </c>
      <c r="C58" s="185"/>
    </row>
    <row r="59" spans="1:3" ht="15" customHeight="1">
      <c r="A59" s="183" t="s">
        <v>178</v>
      </c>
      <c r="B59" s="184">
        <v>6350</v>
      </c>
      <c r="C59" s="185"/>
    </row>
    <row r="60" spans="1:3" ht="15" customHeight="1">
      <c r="A60" s="180" t="s">
        <v>179</v>
      </c>
      <c r="B60" s="178">
        <v>704.771761</v>
      </c>
      <c r="C60" s="186"/>
    </row>
    <row r="61" spans="1:3" ht="15" customHeight="1">
      <c r="A61" s="183" t="s">
        <v>149</v>
      </c>
      <c r="B61" s="184">
        <v>145.111761</v>
      </c>
      <c r="C61" s="185"/>
    </row>
    <row r="62" spans="1:3" ht="15" customHeight="1">
      <c r="A62" s="183" t="s">
        <v>150</v>
      </c>
      <c r="B62" s="184">
        <v>80.6</v>
      </c>
      <c r="C62" s="185"/>
    </row>
    <row r="63" spans="1:3" ht="15" customHeight="1">
      <c r="A63" s="183" t="s">
        <v>180</v>
      </c>
      <c r="B63" s="184">
        <v>479.06</v>
      </c>
      <c r="C63" s="185"/>
    </row>
    <row r="64" spans="1:3" ht="15" customHeight="1">
      <c r="A64" s="180" t="s">
        <v>181</v>
      </c>
      <c r="B64" s="178">
        <v>137.594084</v>
      </c>
      <c r="C64" s="185"/>
    </row>
    <row r="65" spans="1:3" ht="15" customHeight="1">
      <c r="A65" s="183" t="s">
        <v>149</v>
      </c>
      <c r="B65" s="184">
        <v>123.394084</v>
      </c>
      <c r="C65" s="185"/>
    </row>
    <row r="66" spans="1:3" ht="15" customHeight="1">
      <c r="A66" s="183" t="s">
        <v>150</v>
      </c>
      <c r="B66" s="184">
        <v>14.2</v>
      </c>
      <c r="C66" s="185"/>
    </row>
    <row r="67" spans="1:3" ht="15" customHeight="1">
      <c r="A67" s="180" t="s">
        <v>182</v>
      </c>
      <c r="B67" s="178">
        <v>314.670252</v>
      </c>
      <c r="C67" s="185"/>
    </row>
    <row r="68" spans="1:3" ht="15" customHeight="1">
      <c r="A68" s="183" t="s">
        <v>149</v>
      </c>
      <c r="B68" s="184">
        <v>57.590252</v>
      </c>
      <c r="C68" s="185"/>
    </row>
    <row r="69" spans="1:3" ht="15" customHeight="1">
      <c r="A69" s="183" t="s">
        <v>150</v>
      </c>
      <c r="B69" s="184">
        <v>257.08</v>
      </c>
      <c r="C69" s="185"/>
    </row>
    <row r="70" spans="1:3" ht="15" customHeight="1">
      <c r="A70" s="180" t="s">
        <v>183</v>
      </c>
      <c r="B70" s="178">
        <v>1273.771768</v>
      </c>
      <c r="C70" s="185"/>
    </row>
    <row r="71" spans="1:3" ht="15" customHeight="1">
      <c r="A71" s="183" t="s">
        <v>149</v>
      </c>
      <c r="B71" s="184">
        <v>1138.071768</v>
      </c>
      <c r="C71" s="186"/>
    </row>
    <row r="72" spans="1:3" ht="15" customHeight="1">
      <c r="A72" s="183" t="s">
        <v>150</v>
      </c>
      <c r="B72" s="184">
        <v>102.7</v>
      </c>
      <c r="C72" s="185"/>
    </row>
    <row r="73" spans="1:3" ht="15" customHeight="1">
      <c r="A73" s="183" t="s">
        <v>184</v>
      </c>
      <c r="B73" s="184">
        <v>33</v>
      </c>
      <c r="C73" s="185"/>
    </row>
    <row r="74" spans="1:3" ht="15" customHeight="1">
      <c r="A74" s="180" t="s">
        <v>185</v>
      </c>
      <c r="B74" s="178">
        <v>34995.167269</v>
      </c>
      <c r="C74" s="185"/>
    </row>
    <row r="75" spans="1:3" ht="15" customHeight="1">
      <c r="A75" s="183" t="s">
        <v>186</v>
      </c>
      <c r="B75" s="184">
        <v>5</v>
      </c>
      <c r="C75" s="185"/>
    </row>
    <row r="76" spans="1:3" ht="15" customHeight="1">
      <c r="A76" s="183" t="s">
        <v>187</v>
      </c>
      <c r="B76" s="184">
        <v>34990.167269</v>
      </c>
      <c r="C76" s="185"/>
    </row>
    <row r="77" spans="1:3" ht="15" customHeight="1">
      <c r="A77" s="180" t="s">
        <v>81</v>
      </c>
      <c r="B77" s="178">
        <v>260.08</v>
      </c>
      <c r="C77" s="185"/>
    </row>
    <row r="78" spans="1:3" ht="15" customHeight="1">
      <c r="A78" s="180" t="s">
        <v>188</v>
      </c>
      <c r="B78" s="178">
        <v>260.08</v>
      </c>
      <c r="C78" s="185"/>
    </row>
    <row r="79" spans="1:3" ht="15" customHeight="1">
      <c r="A79" s="183" t="s">
        <v>189</v>
      </c>
      <c r="B79" s="184">
        <v>260.08</v>
      </c>
      <c r="C79" s="186"/>
    </row>
    <row r="80" spans="1:3" ht="15" customHeight="1">
      <c r="A80" s="180" t="s">
        <v>82</v>
      </c>
      <c r="B80" s="178">
        <v>1472.688948</v>
      </c>
      <c r="C80" s="185"/>
    </row>
    <row r="81" spans="1:3" ht="15" customHeight="1">
      <c r="A81" s="180" t="s">
        <v>190</v>
      </c>
      <c r="B81" s="178">
        <v>19.7</v>
      </c>
      <c r="C81" s="185"/>
    </row>
    <row r="82" spans="1:3" ht="15" customHeight="1">
      <c r="A82" s="183" t="s">
        <v>191</v>
      </c>
      <c r="B82" s="184">
        <v>19.7</v>
      </c>
      <c r="C82" s="185"/>
    </row>
    <row r="83" spans="1:3" ht="15" customHeight="1">
      <c r="A83" s="180" t="s">
        <v>192</v>
      </c>
      <c r="B83" s="178">
        <v>919</v>
      </c>
      <c r="C83" s="185"/>
    </row>
    <row r="84" spans="1:3" ht="15" customHeight="1">
      <c r="A84" s="183" t="s">
        <v>161</v>
      </c>
      <c r="B84" s="184">
        <v>313</v>
      </c>
      <c r="C84" s="185"/>
    </row>
    <row r="85" spans="1:3" ht="15" customHeight="1">
      <c r="A85" s="183" t="s">
        <v>193</v>
      </c>
      <c r="B85" s="184">
        <v>602</v>
      </c>
      <c r="C85" s="185"/>
    </row>
    <row r="86" spans="1:3" ht="15" customHeight="1">
      <c r="A86" s="183" t="s">
        <v>194</v>
      </c>
      <c r="B86" s="184">
        <v>4</v>
      </c>
      <c r="C86" s="185"/>
    </row>
    <row r="87" spans="1:3" ht="15" customHeight="1">
      <c r="A87" s="180" t="s">
        <v>195</v>
      </c>
      <c r="B87" s="178">
        <v>15</v>
      </c>
      <c r="C87" s="185"/>
    </row>
    <row r="88" spans="1:3" ht="15" customHeight="1">
      <c r="A88" s="183" t="s">
        <v>196</v>
      </c>
      <c r="B88" s="184">
        <v>15</v>
      </c>
      <c r="C88" s="185"/>
    </row>
    <row r="89" spans="1:3" ht="15" customHeight="1">
      <c r="A89" s="180" t="s">
        <v>197</v>
      </c>
      <c r="B89" s="178">
        <v>518.988948</v>
      </c>
      <c r="C89" s="185"/>
    </row>
    <row r="90" spans="1:3" ht="15" customHeight="1">
      <c r="A90" s="183" t="s">
        <v>149</v>
      </c>
      <c r="B90" s="184">
        <v>402.723116</v>
      </c>
      <c r="C90" s="185"/>
    </row>
    <row r="91" spans="1:3" ht="15" customHeight="1">
      <c r="A91" s="183" t="s">
        <v>150</v>
      </c>
      <c r="B91" s="184">
        <v>19.6</v>
      </c>
      <c r="C91" s="185"/>
    </row>
    <row r="92" spans="1:3" ht="15" customHeight="1">
      <c r="A92" s="183" t="s">
        <v>198</v>
      </c>
      <c r="B92" s="184">
        <v>1.9</v>
      </c>
      <c r="C92" s="185"/>
    </row>
    <row r="93" spans="1:3" ht="15" customHeight="1">
      <c r="A93" s="183" t="s">
        <v>199</v>
      </c>
      <c r="B93" s="184">
        <v>56.365832</v>
      </c>
      <c r="C93" s="185"/>
    </row>
    <row r="94" spans="1:3" ht="15" customHeight="1">
      <c r="A94" s="183" t="s">
        <v>200</v>
      </c>
      <c r="B94" s="184">
        <v>26.4</v>
      </c>
      <c r="C94" s="185"/>
    </row>
    <row r="95" spans="1:3" ht="15" customHeight="1">
      <c r="A95" s="183" t="s">
        <v>201</v>
      </c>
      <c r="B95" s="184">
        <v>12</v>
      </c>
      <c r="C95" s="185"/>
    </row>
    <row r="96" spans="1:3" ht="15" customHeight="1">
      <c r="A96" s="180" t="s">
        <v>83</v>
      </c>
      <c r="B96" s="178">
        <v>27346.945665</v>
      </c>
      <c r="C96" s="185"/>
    </row>
    <row r="97" spans="1:3" ht="15" customHeight="1">
      <c r="A97" s="180" t="s">
        <v>202</v>
      </c>
      <c r="B97" s="178">
        <v>26146.945665</v>
      </c>
      <c r="C97" s="185"/>
    </row>
    <row r="98" spans="1:3" ht="15" customHeight="1">
      <c r="A98" s="183" t="s">
        <v>203</v>
      </c>
      <c r="B98" s="184">
        <v>22638.721718</v>
      </c>
      <c r="C98" s="185"/>
    </row>
    <row r="99" spans="1:3" ht="15" customHeight="1">
      <c r="A99" s="183" t="s">
        <v>204</v>
      </c>
      <c r="B99" s="184">
        <v>3508.223947</v>
      </c>
      <c r="C99" s="185"/>
    </row>
    <row r="100" spans="1:3" ht="15" customHeight="1">
      <c r="A100" s="180" t="s">
        <v>205</v>
      </c>
      <c r="B100" s="178">
        <v>1200</v>
      </c>
      <c r="C100" s="185"/>
    </row>
    <row r="101" spans="1:3" ht="15" customHeight="1">
      <c r="A101" s="183" t="s">
        <v>206</v>
      </c>
      <c r="B101" s="184">
        <v>1200</v>
      </c>
      <c r="C101" s="186"/>
    </row>
    <row r="102" spans="1:3" ht="15" customHeight="1">
      <c r="A102" s="180" t="s">
        <v>84</v>
      </c>
      <c r="B102" s="178">
        <v>246.488529</v>
      </c>
      <c r="C102" s="185"/>
    </row>
    <row r="103" spans="1:3" ht="15" customHeight="1">
      <c r="A103" s="180" t="s">
        <v>207</v>
      </c>
      <c r="B103" s="178">
        <v>212.488529</v>
      </c>
      <c r="C103" s="185"/>
    </row>
    <row r="104" spans="1:3" ht="15" customHeight="1">
      <c r="A104" s="183" t="s">
        <v>149</v>
      </c>
      <c r="B104" s="184">
        <v>157.888529</v>
      </c>
      <c r="C104" s="185"/>
    </row>
    <row r="105" spans="1:3" ht="15" customHeight="1">
      <c r="A105" s="183" t="s">
        <v>150</v>
      </c>
      <c r="B105" s="184">
        <v>24.6</v>
      </c>
      <c r="C105" s="185"/>
    </row>
    <row r="106" spans="1:3" ht="15" customHeight="1">
      <c r="A106" s="183" t="s">
        <v>208</v>
      </c>
      <c r="B106" s="184">
        <v>30</v>
      </c>
      <c r="C106" s="185"/>
    </row>
    <row r="107" spans="1:3" ht="15" customHeight="1">
      <c r="A107" s="180" t="s">
        <v>209</v>
      </c>
      <c r="B107" s="178">
        <v>34</v>
      </c>
      <c r="C107" s="185"/>
    </row>
    <row r="108" spans="1:3" ht="15" customHeight="1">
      <c r="A108" s="183" t="s">
        <v>210</v>
      </c>
      <c r="B108" s="184">
        <v>34</v>
      </c>
      <c r="C108" s="185"/>
    </row>
    <row r="109" spans="1:3" ht="15" customHeight="1">
      <c r="A109" s="180" t="s">
        <v>141</v>
      </c>
      <c r="B109" s="178">
        <v>555.756335</v>
      </c>
      <c r="C109" s="185"/>
    </row>
    <row r="110" spans="1:3" ht="15" customHeight="1">
      <c r="A110" s="180" t="s">
        <v>211</v>
      </c>
      <c r="B110" s="178">
        <v>291.795523</v>
      </c>
      <c r="C110" s="186"/>
    </row>
    <row r="111" spans="1:3" ht="15" customHeight="1">
      <c r="A111" s="183" t="s">
        <v>149</v>
      </c>
      <c r="B111" s="184">
        <v>227.395523</v>
      </c>
      <c r="C111" s="185"/>
    </row>
    <row r="112" spans="1:3" ht="15" customHeight="1">
      <c r="A112" s="183" t="s">
        <v>150</v>
      </c>
      <c r="B112" s="184">
        <v>5.5</v>
      </c>
      <c r="C112" s="185"/>
    </row>
    <row r="113" spans="1:3" ht="15" customHeight="1">
      <c r="A113" s="183" t="s">
        <v>212</v>
      </c>
      <c r="B113" s="184">
        <v>1.5</v>
      </c>
      <c r="C113" s="185"/>
    </row>
    <row r="114" spans="1:3" ht="15" customHeight="1">
      <c r="A114" s="183" t="s">
        <v>213</v>
      </c>
      <c r="B114" s="184">
        <v>3.7</v>
      </c>
      <c r="C114" s="185"/>
    </row>
    <row r="115" spans="1:3" ht="15" customHeight="1">
      <c r="A115" s="183" t="s">
        <v>214</v>
      </c>
      <c r="B115" s="184">
        <v>3.7</v>
      </c>
      <c r="C115" s="185"/>
    </row>
    <row r="116" spans="1:3" ht="15" customHeight="1">
      <c r="A116" s="183" t="s">
        <v>215</v>
      </c>
      <c r="B116" s="184">
        <v>50</v>
      </c>
      <c r="C116" s="185"/>
    </row>
    <row r="117" spans="1:3" ht="15" customHeight="1">
      <c r="A117" s="180" t="s">
        <v>216</v>
      </c>
      <c r="B117" s="178">
        <v>119.500724</v>
      </c>
      <c r="C117" s="185"/>
    </row>
    <row r="118" spans="1:3" ht="15" customHeight="1">
      <c r="A118" s="183" t="s">
        <v>149</v>
      </c>
      <c r="B118" s="184">
        <v>62.700724</v>
      </c>
      <c r="C118" s="185"/>
    </row>
    <row r="119" spans="1:3" ht="15" customHeight="1">
      <c r="A119" s="183" t="s">
        <v>150</v>
      </c>
      <c r="B119" s="184">
        <v>53.1</v>
      </c>
      <c r="C119" s="185"/>
    </row>
    <row r="120" spans="1:3" ht="15" customHeight="1">
      <c r="A120" s="183" t="s">
        <v>217</v>
      </c>
      <c r="B120" s="184">
        <v>3.7</v>
      </c>
      <c r="C120" s="185"/>
    </row>
    <row r="121" spans="1:3" ht="15" customHeight="1">
      <c r="A121" s="180" t="s">
        <v>218</v>
      </c>
      <c r="B121" s="178">
        <v>144.460088</v>
      </c>
      <c r="C121" s="186"/>
    </row>
    <row r="122" spans="1:3" ht="15" customHeight="1">
      <c r="A122" s="183" t="s">
        <v>219</v>
      </c>
      <c r="B122" s="184">
        <v>144.460088</v>
      </c>
      <c r="C122" s="185"/>
    </row>
    <row r="123" spans="1:3" ht="15" customHeight="1">
      <c r="A123" s="180" t="s">
        <v>86</v>
      </c>
      <c r="B123" s="178">
        <v>16351.53406</v>
      </c>
      <c r="C123" s="185"/>
    </row>
    <row r="124" spans="1:3" ht="15" customHeight="1">
      <c r="A124" s="180" t="s">
        <v>220</v>
      </c>
      <c r="B124" s="178">
        <v>1070.584868</v>
      </c>
      <c r="C124" s="185"/>
    </row>
    <row r="125" spans="1:3" ht="15" customHeight="1">
      <c r="A125" s="183" t="s">
        <v>149</v>
      </c>
      <c r="B125" s="184">
        <v>133.871806</v>
      </c>
      <c r="C125" s="185"/>
    </row>
    <row r="126" spans="1:3" ht="15" customHeight="1">
      <c r="A126" s="183" t="s">
        <v>150</v>
      </c>
      <c r="B126" s="184">
        <v>60</v>
      </c>
      <c r="C126" s="185"/>
    </row>
    <row r="127" spans="1:3" ht="15" customHeight="1">
      <c r="A127" s="183" t="s">
        <v>221</v>
      </c>
      <c r="B127" s="184">
        <v>42.446</v>
      </c>
      <c r="C127" s="185"/>
    </row>
    <row r="128" spans="1:3" ht="15" customHeight="1">
      <c r="A128" s="183" t="s">
        <v>222</v>
      </c>
      <c r="B128" s="184">
        <v>29.142444</v>
      </c>
      <c r="C128" s="185"/>
    </row>
    <row r="129" spans="1:3" ht="15" customHeight="1">
      <c r="A129" s="183" t="s">
        <v>223</v>
      </c>
      <c r="B129" s="184">
        <v>4.766799</v>
      </c>
      <c r="C129" s="185"/>
    </row>
    <row r="130" spans="1:3" ht="15" customHeight="1">
      <c r="A130" s="183" t="s">
        <v>224</v>
      </c>
      <c r="B130" s="184">
        <v>200.357819</v>
      </c>
      <c r="C130" s="185"/>
    </row>
    <row r="131" spans="1:3" ht="15" customHeight="1">
      <c r="A131" s="183" t="s">
        <v>225</v>
      </c>
      <c r="B131" s="184">
        <v>600</v>
      </c>
      <c r="C131" s="185"/>
    </row>
    <row r="132" spans="1:3" ht="15" customHeight="1">
      <c r="A132" s="180" t="s">
        <v>226</v>
      </c>
      <c r="B132" s="178">
        <v>1929.210702</v>
      </c>
      <c r="C132" s="185"/>
    </row>
    <row r="133" spans="1:3" ht="15" customHeight="1">
      <c r="A133" s="183" t="s">
        <v>149</v>
      </c>
      <c r="B133" s="184">
        <v>155.210702</v>
      </c>
      <c r="C133" s="185"/>
    </row>
    <row r="134" spans="1:3" ht="15" customHeight="1">
      <c r="A134" s="183" t="s">
        <v>227</v>
      </c>
      <c r="B134" s="184">
        <v>1764.8</v>
      </c>
      <c r="C134" s="185"/>
    </row>
    <row r="135" spans="1:3" ht="15" customHeight="1">
      <c r="A135" s="183" t="s">
        <v>228</v>
      </c>
      <c r="B135" s="184">
        <v>9.2</v>
      </c>
      <c r="C135" s="185"/>
    </row>
    <row r="136" spans="1:3" ht="15" customHeight="1">
      <c r="A136" s="180" t="s">
        <v>229</v>
      </c>
      <c r="B136" s="178">
        <v>11107.795552</v>
      </c>
      <c r="C136" s="185"/>
    </row>
    <row r="137" spans="1:3" ht="15" customHeight="1">
      <c r="A137" s="183" t="s">
        <v>230</v>
      </c>
      <c r="B137" s="184">
        <v>1779</v>
      </c>
      <c r="C137" s="185"/>
    </row>
    <row r="138" spans="1:3" ht="15" customHeight="1">
      <c r="A138" s="183" t="s">
        <v>231</v>
      </c>
      <c r="B138" s="184">
        <v>7728.795552</v>
      </c>
      <c r="C138" s="185"/>
    </row>
    <row r="139" spans="1:3" ht="15" customHeight="1">
      <c r="A139" s="183" t="s">
        <v>232</v>
      </c>
      <c r="B139" s="184">
        <v>1600</v>
      </c>
      <c r="C139" s="185"/>
    </row>
    <row r="140" spans="1:3" ht="15" customHeight="1">
      <c r="A140" s="180" t="s">
        <v>233</v>
      </c>
      <c r="B140" s="178">
        <v>944.4</v>
      </c>
      <c r="C140" s="185"/>
    </row>
    <row r="141" spans="1:3" ht="15" customHeight="1">
      <c r="A141" s="183" t="s">
        <v>234</v>
      </c>
      <c r="B141" s="184">
        <v>600</v>
      </c>
      <c r="C141" s="185"/>
    </row>
    <row r="142" spans="1:3" ht="15" customHeight="1">
      <c r="A142" s="183" t="s">
        <v>235</v>
      </c>
      <c r="B142" s="184">
        <v>246.4</v>
      </c>
      <c r="C142" s="185"/>
    </row>
    <row r="143" spans="1:3" ht="15" customHeight="1">
      <c r="A143" s="183" t="s">
        <v>236</v>
      </c>
      <c r="B143" s="184">
        <v>98</v>
      </c>
      <c r="C143" s="185"/>
    </row>
    <row r="144" spans="1:3" ht="15" customHeight="1">
      <c r="A144" s="180" t="s">
        <v>237</v>
      </c>
      <c r="B144" s="178">
        <v>28</v>
      </c>
      <c r="C144" s="185"/>
    </row>
    <row r="145" spans="1:3" ht="15" customHeight="1">
      <c r="A145" s="183" t="s">
        <v>238</v>
      </c>
      <c r="B145" s="184">
        <v>28</v>
      </c>
      <c r="C145" s="185"/>
    </row>
    <row r="146" spans="1:3" ht="15" customHeight="1">
      <c r="A146" s="180" t="s">
        <v>239</v>
      </c>
      <c r="B146" s="178">
        <v>60</v>
      </c>
      <c r="C146" s="185"/>
    </row>
    <row r="147" spans="1:3" ht="15" customHeight="1">
      <c r="A147" s="183" t="s">
        <v>240</v>
      </c>
      <c r="B147" s="184">
        <v>60</v>
      </c>
      <c r="C147" s="185"/>
    </row>
    <row r="148" spans="1:3" ht="15" customHeight="1">
      <c r="A148" s="180" t="s">
        <v>241</v>
      </c>
      <c r="B148" s="178">
        <v>91.896928</v>
      </c>
      <c r="C148" s="185"/>
    </row>
    <row r="149" spans="1:3" ht="15" customHeight="1">
      <c r="A149" s="183" t="s">
        <v>149</v>
      </c>
      <c r="B149" s="184">
        <v>33.796928</v>
      </c>
      <c r="C149" s="185"/>
    </row>
    <row r="150" spans="1:3" ht="15" customHeight="1">
      <c r="A150" s="183" t="s">
        <v>242</v>
      </c>
      <c r="B150" s="184">
        <v>1.7</v>
      </c>
      <c r="C150" s="185"/>
    </row>
    <row r="151" spans="1:3" ht="15" customHeight="1">
      <c r="A151" s="183" t="s">
        <v>243</v>
      </c>
      <c r="B151" s="184">
        <v>56.4</v>
      </c>
      <c r="C151" s="185"/>
    </row>
    <row r="152" spans="1:3" ht="15" customHeight="1">
      <c r="A152" s="180" t="s">
        <v>244</v>
      </c>
      <c r="B152" s="178">
        <v>65</v>
      </c>
      <c r="C152" s="185"/>
    </row>
    <row r="153" spans="1:3" ht="15" customHeight="1">
      <c r="A153" s="183" t="s">
        <v>245</v>
      </c>
      <c r="B153" s="184">
        <v>65</v>
      </c>
      <c r="C153" s="185"/>
    </row>
    <row r="154" spans="1:3" ht="15" customHeight="1">
      <c r="A154" s="180" t="s">
        <v>246</v>
      </c>
      <c r="B154" s="178">
        <v>579</v>
      </c>
      <c r="C154" s="186"/>
    </row>
    <row r="155" spans="1:3" ht="15" customHeight="1">
      <c r="A155" s="183" t="s">
        <v>247</v>
      </c>
      <c r="B155" s="184">
        <v>209</v>
      </c>
      <c r="C155" s="185"/>
    </row>
    <row r="156" spans="1:3" ht="15" customHeight="1">
      <c r="A156" s="183" t="s">
        <v>248</v>
      </c>
      <c r="B156" s="184">
        <v>365</v>
      </c>
      <c r="C156" s="185"/>
    </row>
    <row r="157" spans="1:3" ht="15" customHeight="1">
      <c r="A157" s="183" t="s">
        <v>249</v>
      </c>
      <c r="B157" s="184">
        <v>5</v>
      </c>
      <c r="C157" s="185"/>
    </row>
    <row r="158" spans="1:3" ht="15" customHeight="1">
      <c r="A158" s="180" t="s">
        <v>250</v>
      </c>
      <c r="B158" s="178">
        <v>268.299922</v>
      </c>
      <c r="C158" s="185"/>
    </row>
    <row r="159" spans="1:3" ht="15" customHeight="1">
      <c r="A159" s="183" t="s">
        <v>251</v>
      </c>
      <c r="B159" s="184">
        <v>51.516386</v>
      </c>
      <c r="C159" s="185"/>
    </row>
    <row r="160" spans="1:3" ht="15" customHeight="1">
      <c r="A160" s="183" t="s">
        <v>252</v>
      </c>
      <c r="B160" s="184">
        <v>216.783536</v>
      </c>
      <c r="C160" s="185"/>
    </row>
    <row r="161" spans="1:3" ht="15" customHeight="1">
      <c r="A161" s="180" t="s">
        <v>253</v>
      </c>
      <c r="B161" s="178">
        <v>207.346088</v>
      </c>
      <c r="C161" s="186"/>
    </row>
    <row r="162" spans="1:3" ht="15" customHeight="1">
      <c r="A162" s="183" t="s">
        <v>149</v>
      </c>
      <c r="B162" s="184">
        <v>127.346088</v>
      </c>
      <c r="C162" s="185"/>
    </row>
    <row r="163" spans="1:3" ht="15" customHeight="1">
      <c r="A163" s="183" t="s">
        <v>254</v>
      </c>
      <c r="B163" s="184">
        <v>80</v>
      </c>
      <c r="C163" s="185"/>
    </row>
    <row r="164" spans="1:3" ht="15" customHeight="1">
      <c r="A164" s="180" t="s">
        <v>87</v>
      </c>
      <c r="B164" s="178">
        <v>9605.02972</v>
      </c>
      <c r="C164" s="185"/>
    </row>
    <row r="165" spans="1:3" ht="15" customHeight="1">
      <c r="A165" s="180" t="s">
        <v>255</v>
      </c>
      <c r="B165" s="178">
        <v>1828.126251</v>
      </c>
      <c r="C165" s="185"/>
    </row>
    <row r="166" spans="1:3" ht="15" customHeight="1">
      <c r="A166" s="183" t="s">
        <v>149</v>
      </c>
      <c r="B166" s="184">
        <v>1140.726251</v>
      </c>
      <c r="C166" s="185"/>
    </row>
    <row r="167" spans="1:3" ht="15" customHeight="1">
      <c r="A167" s="183" t="s">
        <v>150</v>
      </c>
      <c r="B167" s="184">
        <v>618.1</v>
      </c>
      <c r="C167" s="185"/>
    </row>
    <row r="168" spans="1:3" ht="15" customHeight="1">
      <c r="A168" s="183" t="s">
        <v>256</v>
      </c>
      <c r="B168" s="184">
        <v>69.3</v>
      </c>
      <c r="C168" s="186"/>
    </row>
    <row r="169" spans="1:3" ht="15" customHeight="1">
      <c r="A169" s="180" t="s">
        <v>257</v>
      </c>
      <c r="B169" s="178">
        <v>4536.601312</v>
      </c>
      <c r="C169" s="185"/>
    </row>
    <row r="170" spans="1:3" ht="15" customHeight="1">
      <c r="A170" s="183" t="s">
        <v>258</v>
      </c>
      <c r="B170" s="184">
        <v>123.978051</v>
      </c>
      <c r="C170" s="185"/>
    </row>
    <row r="171" spans="1:3" ht="15" customHeight="1">
      <c r="A171" s="183" t="s">
        <v>259</v>
      </c>
      <c r="B171" s="184">
        <v>172.689044</v>
      </c>
      <c r="C171" s="185"/>
    </row>
    <row r="172" spans="1:3" ht="15" customHeight="1">
      <c r="A172" s="183" t="s">
        <v>260</v>
      </c>
      <c r="B172" s="184">
        <v>219.934217</v>
      </c>
      <c r="C172" s="185"/>
    </row>
    <row r="173" spans="1:3" ht="15" customHeight="1">
      <c r="A173" s="183" t="s">
        <v>261</v>
      </c>
      <c r="B173" s="184">
        <v>4000</v>
      </c>
      <c r="C173" s="185"/>
    </row>
    <row r="174" spans="1:3" ht="15" customHeight="1">
      <c r="A174" s="183" t="s">
        <v>262</v>
      </c>
      <c r="B174" s="184">
        <v>20</v>
      </c>
      <c r="C174" s="185"/>
    </row>
    <row r="175" spans="1:3" ht="15" customHeight="1">
      <c r="A175" s="180" t="s">
        <v>263</v>
      </c>
      <c r="B175" s="178">
        <v>29.545896</v>
      </c>
      <c r="C175" s="186"/>
    </row>
    <row r="176" spans="1:3" ht="15" customHeight="1">
      <c r="A176" s="183" t="s">
        <v>264</v>
      </c>
      <c r="B176" s="184">
        <v>29.545896</v>
      </c>
      <c r="C176" s="185"/>
    </row>
    <row r="177" spans="1:3" ht="15" customHeight="1">
      <c r="A177" s="180" t="s">
        <v>265</v>
      </c>
      <c r="B177" s="178">
        <v>1837.869421</v>
      </c>
      <c r="C177" s="185"/>
    </row>
    <row r="178" spans="1:3" ht="15" customHeight="1">
      <c r="A178" s="183" t="s">
        <v>266</v>
      </c>
      <c r="B178" s="184">
        <v>1285.976219</v>
      </c>
      <c r="C178" s="185"/>
    </row>
    <row r="179" spans="1:3" ht="15" customHeight="1">
      <c r="A179" s="183" t="s">
        <v>267</v>
      </c>
      <c r="B179" s="184">
        <v>133.09143</v>
      </c>
      <c r="C179" s="185"/>
    </row>
    <row r="180" spans="1:3" ht="15" customHeight="1">
      <c r="A180" s="183" t="s">
        <v>268</v>
      </c>
      <c r="B180" s="184">
        <v>369.231772</v>
      </c>
      <c r="C180" s="185"/>
    </row>
    <row r="181" spans="1:3" ht="15" customHeight="1">
      <c r="A181" s="183" t="s">
        <v>269</v>
      </c>
      <c r="B181" s="184">
        <v>49.57</v>
      </c>
      <c r="C181" s="185"/>
    </row>
    <row r="182" spans="1:3" ht="15" customHeight="1">
      <c r="A182" s="180" t="s">
        <v>270</v>
      </c>
      <c r="B182" s="178">
        <v>1106</v>
      </c>
      <c r="C182" s="186"/>
    </row>
    <row r="183" spans="1:3" ht="15" customHeight="1">
      <c r="A183" s="183" t="s">
        <v>271</v>
      </c>
      <c r="B183" s="184">
        <v>1106</v>
      </c>
      <c r="C183" s="185"/>
    </row>
    <row r="184" spans="1:3" ht="15" customHeight="1">
      <c r="A184" s="180" t="s">
        <v>272</v>
      </c>
      <c r="B184" s="178">
        <v>266.88684</v>
      </c>
      <c r="C184" s="185"/>
    </row>
    <row r="185" spans="1:3" ht="15" customHeight="1">
      <c r="A185" s="183" t="s">
        <v>149</v>
      </c>
      <c r="B185" s="184">
        <v>134.768132</v>
      </c>
      <c r="C185" s="185"/>
    </row>
    <row r="186" spans="1:3" ht="15" customHeight="1">
      <c r="A186" s="183" t="s">
        <v>273</v>
      </c>
      <c r="B186" s="184">
        <v>132.118708</v>
      </c>
      <c r="C186" s="185"/>
    </row>
    <row r="187" spans="1:3" ht="15" customHeight="1">
      <c r="A187" s="180" t="s">
        <v>88</v>
      </c>
      <c r="B187" s="178">
        <v>156.228788</v>
      </c>
      <c r="C187" s="185"/>
    </row>
    <row r="188" spans="1:3" ht="15" customHeight="1">
      <c r="A188" s="180" t="s">
        <v>274</v>
      </c>
      <c r="B188" s="178">
        <v>40</v>
      </c>
      <c r="C188" s="185"/>
    </row>
    <row r="189" spans="1:3" ht="15" customHeight="1">
      <c r="A189" s="183" t="s">
        <v>149</v>
      </c>
      <c r="B189" s="184">
        <v>40</v>
      </c>
      <c r="C189" s="186"/>
    </row>
    <row r="190" spans="1:3" ht="15" customHeight="1">
      <c r="A190" s="180" t="s">
        <v>275</v>
      </c>
      <c r="B190" s="178">
        <v>97</v>
      </c>
      <c r="C190" s="185"/>
    </row>
    <row r="191" spans="1:3" ht="15" customHeight="1">
      <c r="A191" s="183" t="s">
        <v>276</v>
      </c>
      <c r="B191" s="184">
        <v>97</v>
      </c>
      <c r="C191" s="185"/>
    </row>
    <row r="192" spans="1:3" ht="15" customHeight="1">
      <c r="A192" s="180" t="s">
        <v>277</v>
      </c>
      <c r="B192" s="178">
        <v>4.6</v>
      </c>
      <c r="C192" s="185"/>
    </row>
    <row r="193" spans="1:3" ht="15" customHeight="1">
      <c r="A193" s="183" t="s">
        <v>278</v>
      </c>
      <c r="B193" s="184">
        <v>4.6</v>
      </c>
      <c r="C193" s="185"/>
    </row>
    <row r="194" spans="1:3" ht="15" customHeight="1">
      <c r="A194" s="180" t="s">
        <v>279</v>
      </c>
      <c r="B194" s="178">
        <v>14.628788</v>
      </c>
      <c r="C194" s="185"/>
    </row>
    <row r="195" spans="1:3" ht="15" customHeight="1">
      <c r="A195" s="183" t="s">
        <v>150</v>
      </c>
      <c r="B195" s="184">
        <v>5</v>
      </c>
      <c r="C195" s="185"/>
    </row>
    <row r="196" spans="1:3" ht="15" customHeight="1">
      <c r="A196" s="183" t="s">
        <v>156</v>
      </c>
      <c r="B196" s="184">
        <v>9.628788</v>
      </c>
      <c r="C196" s="185"/>
    </row>
    <row r="197" spans="1:3" ht="15" customHeight="1">
      <c r="A197" s="180" t="s">
        <v>89</v>
      </c>
      <c r="B197" s="178">
        <v>8720.027644</v>
      </c>
      <c r="C197" s="185"/>
    </row>
    <row r="198" spans="1:3" ht="15" customHeight="1">
      <c r="A198" s="180" t="s">
        <v>280</v>
      </c>
      <c r="B198" s="178">
        <v>2168.927644</v>
      </c>
      <c r="C198" s="185"/>
    </row>
    <row r="199" spans="1:3" ht="15" customHeight="1">
      <c r="A199" s="183" t="s">
        <v>149</v>
      </c>
      <c r="B199" s="184">
        <v>2168.927644</v>
      </c>
      <c r="C199" s="185"/>
    </row>
    <row r="200" spans="1:3" ht="15" customHeight="1">
      <c r="A200" s="180" t="s">
        <v>281</v>
      </c>
      <c r="B200" s="178">
        <v>1070.1</v>
      </c>
      <c r="C200" s="185"/>
    </row>
    <row r="201" spans="1:3" ht="15" customHeight="1">
      <c r="A201" s="183" t="s">
        <v>282</v>
      </c>
      <c r="B201" s="184">
        <v>10.1</v>
      </c>
      <c r="C201" s="185"/>
    </row>
    <row r="202" spans="1:3" ht="15" customHeight="1">
      <c r="A202" s="183" t="s">
        <v>283</v>
      </c>
      <c r="B202" s="184">
        <v>1060</v>
      </c>
      <c r="C202" s="185"/>
    </row>
    <row r="203" spans="1:3" ht="15" customHeight="1">
      <c r="A203" s="180" t="s">
        <v>284</v>
      </c>
      <c r="B203" s="178">
        <v>5481</v>
      </c>
      <c r="C203" s="185"/>
    </row>
    <row r="204" spans="1:3" ht="15" customHeight="1">
      <c r="A204" s="183" t="s">
        <v>285</v>
      </c>
      <c r="B204" s="184">
        <v>5481</v>
      </c>
      <c r="C204" s="185"/>
    </row>
    <row r="205" spans="1:3" ht="15" customHeight="1">
      <c r="A205" s="180" t="s">
        <v>90</v>
      </c>
      <c r="B205" s="178">
        <v>4014.937464</v>
      </c>
      <c r="C205" s="185"/>
    </row>
    <row r="206" spans="1:3" ht="15" customHeight="1">
      <c r="A206" s="180" t="s">
        <v>286</v>
      </c>
      <c r="B206" s="178">
        <v>2003.597245</v>
      </c>
      <c r="C206" s="185"/>
    </row>
    <row r="207" spans="1:3" ht="15" customHeight="1">
      <c r="A207" s="183" t="s">
        <v>149</v>
      </c>
      <c r="B207" s="184">
        <v>374.656452</v>
      </c>
      <c r="C207" s="185"/>
    </row>
    <row r="208" spans="1:3" ht="15" customHeight="1">
      <c r="A208" s="183" t="s">
        <v>150</v>
      </c>
      <c r="B208" s="184">
        <v>1144.5</v>
      </c>
      <c r="C208" s="185"/>
    </row>
    <row r="209" spans="1:3" ht="15" customHeight="1">
      <c r="A209" s="183" t="s">
        <v>156</v>
      </c>
      <c r="B209" s="184">
        <v>260.547129</v>
      </c>
      <c r="C209" s="186"/>
    </row>
    <row r="210" spans="1:3" ht="15" customHeight="1">
      <c r="A210" s="183" t="s">
        <v>287</v>
      </c>
      <c r="B210" s="184">
        <v>135.893664</v>
      </c>
      <c r="C210" s="185"/>
    </row>
    <row r="211" spans="1:3" ht="15" customHeight="1">
      <c r="A211" s="183" t="s">
        <v>288</v>
      </c>
      <c r="B211" s="184">
        <v>13.3</v>
      </c>
      <c r="C211" s="185"/>
    </row>
    <row r="212" spans="1:3" ht="15" customHeight="1">
      <c r="A212" s="183" t="s">
        <v>289</v>
      </c>
      <c r="B212" s="184">
        <v>62</v>
      </c>
      <c r="C212" s="185"/>
    </row>
    <row r="213" spans="1:3" ht="15" customHeight="1">
      <c r="A213" s="183" t="s">
        <v>290</v>
      </c>
      <c r="B213" s="184">
        <v>12.7</v>
      </c>
      <c r="C213" s="185"/>
    </row>
    <row r="214" spans="1:3" ht="15" customHeight="1">
      <c r="A214" s="180" t="s">
        <v>291</v>
      </c>
      <c r="B214" s="178">
        <v>150</v>
      </c>
      <c r="C214" s="185"/>
    </row>
    <row r="215" spans="1:3" ht="15" customHeight="1">
      <c r="A215" s="183" t="s">
        <v>149</v>
      </c>
      <c r="B215" s="184">
        <v>150</v>
      </c>
      <c r="C215" s="185"/>
    </row>
    <row r="216" spans="1:3" ht="15" customHeight="1">
      <c r="A216" s="180" t="s">
        <v>292</v>
      </c>
      <c r="B216" s="178">
        <v>336.340219</v>
      </c>
      <c r="C216" s="186"/>
    </row>
    <row r="217" spans="1:3" ht="15" customHeight="1">
      <c r="A217" s="183" t="s">
        <v>149</v>
      </c>
      <c r="B217" s="184">
        <v>129.311758</v>
      </c>
      <c r="C217" s="185"/>
    </row>
    <row r="218" spans="1:3" ht="15" customHeight="1">
      <c r="A218" s="183" t="s">
        <v>150</v>
      </c>
      <c r="B218" s="184">
        <v>34.8</v>
      </c>
      <c r="C218" s="185"/>
    </row>
    <row r="219" spans="1:3" ht="15" customHeight="1">
      <c r="A219" s="183" t="s">
        <v>293</v>
      </c>
      <c r="B219" s="184">
        <v>84.628461</v>
      </c>
      <c r="C219" s="185"/>
    </row>
    <row r="220" spans="1:3" ht="15" customHeight="1">
      <c r="A220" s="183" t="s">
        <v>294</v>
      </c>
      <c r="B220" s="184">
        <v>80</v>
      </c>
      <c r="C220" s="185"/>
    </row>
    <row r="221" spans="1:3" ht="15" customHeight="1">
      <c r="A221" s="183" t="s">
        <v>295</v>
      </c>
      <c r="B221" s="184">
        <v>2.3</v>
      </c>
      <c r="C221" s="185"/>
    </row>
    <row r="222" spans="1:3" ht="15" customHeight="1">
      <c r="A222" s="183" t="s">
        <v>296</v>
      </c>
      <c r="B222" s="184">
        <v>1.6</v>
      </c>
      <c r="C222" s="185"/>
    </row>
    <row r="223" spans="1:3" ht="15" customHeight="1">
      <c r="A223" s="183" t="s">
        <v>297</v>
      </c>
      <c r="B223" s="184">
        <v>1.4</v>
      </c>
      <c r="C223" s="185"/>
    </row>
    <row r="224" spans="1:3" ht="15" customHeight="1">
      <c r="A224" s="183" t="s">
        <v>298</v>
      </c>
      <c r="B224" s="184">
        <v>2.3</v>
      </c>
      <c r="C224" s="185"/>
    </row>
    <row r="225" spans="1:3" ht="15" customHeight="1">
      <c r="A225" s="180" t="s">
        <v>299</v>
      </c>
      <c r="B225" s="178">
        <v>1525</v>
      </c>
      <c r="C225" s="185"/>
    </row>
    <row r="226" spans="1:3" ht="15" customHeight="1">
      <c r="A226" s="183" t="s">
        <v>300</v>
      </c>
      <c r="B226" s="184">
        <v>5</v>
      </c>
      <c r="C226" s="185"/>
    </row>
    <row r="227" spans="1:3" ht="15" customHeight="1">
      <c r="A227" s="183" t="s">
        <v>301</v>
      </c>
      <c r="B227" s="184">
        <v>1400</v>
      </c>
      <c r="C227" s="185"/>
    </row>
    <row r="228" spans="1:3" ht="15" customHeight="1">
      <c r="A228" s="183" t="s">
        <v>302</v>
      </c>
      <c r="B228" s="184">
        <v>120</v>
      </c>
      <c r="C228" s="185"/>
    </row>
    <row r="229" spans="1:3" ht="15" customHeight="1">
      <c r="A229" s="180" t="s">
        <v>91</v>
      </c>
      <c r="B229" s="178">
        <v>963.907498</v>
      </c>
      <c r="C229" s="185"/>
    </row>
    <row r="230" spans="1:3" ht="15" customHeight="1">
      <c r="A230" s="180" t="s">
        <v>303</v>
      </c>
      <c r="B230" s="178">
        <v>963.907498</v>
      </c>
      <c r="C230" s="185"/>
    </row>
    <row r="231" spans="1:3" ht="15" customHeight="1">
      <c r="A231" s="183" t="s">
        <v>149</v>
      </c>
      <c r="B231" s="184">
        <v>213.907498</v>
      </c>
      <c r="C231" s="186"/>
    </row>
    <row r="232" spans="1:3" ht="15" customHeight="1">
      <c r="A232" s="183" t="s">
        <v>304</v>
      </c>
      <c r="B232" s="184">
        <v>750</v>
      </c>
      <c r="C232" s="185"/>
    </row>
    <row r="233" spans="1:9" ht="15" customHeight="1">
      <c r="A233" s="180" t="s">
        <v>93</v>
      </c>
      <c r="B233" s="178">
        <v>164.486752</v>
      </c>
      <c r="C233" s="185"/>
      <c r="D233" s="187"/>
      <c r="E233" s="187"/>
      <c r="F233" s="187"/>
      <c r="G233" s="187"/>
      <c r="H233" s="187"/>
      <c r="I233" s="187"/>
    </row>
    <row r="234" spans="1:3" ht="15" customHeight="1">
      <c r="A234" s="180" t="s">
        <v>305</v>
      </c>
      <c r="B234" s="178">
        <v>164.486752</v>
      </c>
      <c r="C234" s="185"/>
    </row>
    <row r="235" spans="1:3" ht="15" customHeight="1">
      <c r="A235" s="183" t="s">
        <v>149</v>
      </c>
      <c r="B235" s="184">
        <v>90.486752</v>
      </c>
      <c r="C235" s="185"/>
    </row>
    <row r="236" spans="1:3" ht="15" customHeight="1">
      <c r="A236" s="183" t="s">
        <v>156</v>
      </c>
      <c r="B236" s="184">
        <v>4</v>
      </c>
      <c r="C236" s="185"/>
    </row>
    <row r="237" spans="1:3" ht="15" customHeight="1">
      <c r="A237" s="183" t="s">
        <v>306</v>
      </c>
      <c r="B237" s="184">
        <v>70</v>
      </c>
      <c r="C237" s="185"/>
    </row>
    <row r="238" spans="1:3" ht="15" customHeight="1">
      <c r="A238" s="180" t="s">
        <v>95</v>
      </c>
      <c r="B238" s="178">
        <v>318.482959</v>
      </c>
      <c r="C238" s="185"/>
    </row>
    <row r="239" spans="1:3" ht="15" customHeight="1">
      <c r="A239" s="180" t="s">
        <v>307</v>
      </c>
      <c r="B239" s="178">
        <v>318.482959</v>
      </c>
      <c r="C239" s="185"/>
    </row>
    <row r="240" spans="1:3" ht="15" customHeight="1">
      <c r="A240" s="183" t="s">
        <v>149</v>
      </c>
      <c r="B240" s="184">
        <v>282.482959</v>
      </c>
      <c r="C240" s="185"/>
    </row>
    <row r="241" spans="1:3" ht="15" customHeight="1">
      <c r="A241" s="183" t="s">
        <v>150</v>
      </c>
      <c r="B241" s="184">
        <v>36</v>
      </c>
      <c r="C241" s="185"/>
    </row>
    <row r="242" spans="1:3" ht="15" customHeight="1">
      <c r="A242" s="180" t="s">
        <v>96</v>
      </c>
      <c r="B242" s="178">
        <v>2288.097264</v>
      </c>
      <c r="C242" s="185"/>
    </row>
    <row r="243" spans="1:3" ht="15" customHeight="1">
      <c r="A243" s="180" t="s">
        <v>308</v>
      </c>
      <c r="B243" s="178">
        <v>2288.097264</v>
      </c>
      <c r="C243" s="185"/>
    </row>
    <row r="244" spans="1:3" ht="15" customHeight="1">
      <c r="A244" s="183" t="s">
        <v>309</v>
      </c>
      <c r="B244" s="184">
        <v>2288.097264</v>
      </c>
      <c r="C244" s="185"/>
    </row>
    <row r="245" spans="1:3" ht="15" customHeight="1">
      <c r="A245" s="180" t="s">
        <v>97</v>
      </c>
      <c r="B245" s="178">
        <v>41.5</v>
      </c>
      <c r="C245" s="185"/>
    </row>
    <row r="246" spans="1:3" ht="15" customHeight="1">
      <c r="A246" s="180" t="s">
        <v>310</v>
      </c>
      <c r="B246" s="178">
        <v>41.5</v>
      </c>
      <c r="C246" s="185"/>
    </row>
    <row r="247" spans="1:3" ht="15" customHeight="1">
      <c r="A247" s="183" t="s">
        <v>311</v>
      </c>
      <c r="B247" s="184">
        <v>15</v>
      </c>
      <c r="C247" s="185"/>
    </row>
    <row r="248" spans="1:3" ht="15" customHeight="1">
      <c r="A248" s="183" t="s">
        <v>312</v>
      </c>
      <c r="B248" s="184">
        <v>26.5</v>
      </c>
      <c r="C248" s="185"/>
    </row>
    <row r="249" spans="1:3" ht="15" customHeight="1">
      <c r="A249" s="180" t="s">
        <v>98</v>
      </c>
      <c r="B249" s="178">
        <v>897.901413</v>
      </c>
      <c r="C249" s="185"/>
    </row>
    <row r="250" spans="1:3" ht="15" customHeight="1">
      <c r="A250" s="180" t="s">
        <v>313</v>
      </c>
      <c r="B250" s="178">
        <v>221.801413</v>
      </c>
      <c r="C250" s="185"/>
    </row>
    <row r="251" spans="1:3" ht="15" customHeight="1">
      <c r="A251" s="183" t="s">
        <v>149</v>
      </c>
      <c r="B251" s="184">
        <v>173.001413</v>
      </c>
      <c r="C251" s="185"/>
    </row>
    <row r="252" spans="1:3" ht="15" customHeight="1">
      <c r="A252" s="183" t="s">
        <v>150</v>
      </c>
      <c r="B252" s="184">
        <v>2.3</v>
      </c>
      <c r="C252" s="185"/>
    </row>
    <row r="253" spans="1:3" ht="15" customHeight="1">
      <c r="A253" s="183" t="s">
        <v>314</v>
      </c>
      <c r="B253" s="184">
        <v>14.4</v>
      </c>
      <c r="C253" s="185"/>
    </row>
    <row r="254" spans="1:3" ht="15" customHeight="1">
      <c r="A254" s="183" t="s">
        <v>315</v>
      </c>
      <c r="B254" s="184">
        <v>32.1</v>
      </c>
      <c r="C254" s="185"/>
    </row>
    <row r="255" spans="1:3" ht="15" customHeight="1">
      <c r="A255" s="180" t="s">
        <v>316</v>
      </c>
      <c r="B255" s="178">
        <v>676.1</v>
      </c>
      <c r="C255" s="185"/>
    </row>
    <row r="256" spans="1:3" ht="15" customHeight="1">
      <c r="A256" s="183" t="s">
        <v>317</v>
      </c>
      <c r="B256" s="184">
        <v>676.1</v>
      </c>
      <c r="C256" s="185"/>
    </row>
    <row r="257" spans="1:3" ht="15" customHeight="1">
      <c r="A257" s="180" t="s">
        <v>144</v>
      </c>
      <c r="B257" s="178">
        <v>1400</v>
      </c>
      <c r="C257" s="185"/>
    </row>
    <row r="258" spans="1:3" ht="15" customHeight="1">
      <c r="A258" s="180" t="s">
        <v>318</v>
      </c>
      <c r="B258" s="178">
        <v>1400</v>
      </c>
      <c r="C258" s="185"/>
    </row>
    <row r="259" spans="1:3" ht="15" customHeight="1">
      <c r="A259" s="183" t="s">
        <v>319</v>
      </c>
      <c r="B259" s="184">
        <v>1400</v>
      </c>
      <c r="C259" s="185"/>
    </row>
    <row r="260" spans="1:3" ht="15" customHeight="1">
      <c r="A260" s="180" t="s">
        <v>100</v>
      </c>
      <c r="B260" s="178">
        <v>4583</v>
      </c>
      <c r="C260" s="185"/>
    </row>
    <row r="261" spans="1:3" ht="15" customHeight="1">
      <c r="A261" s="180" t="s">
        <v>320</v>
      </c>
      <c r="B261" s="178">
        <v>4583</v>
      </c>
      <c r="C261" s="185"/>
    </row>
    <row r="262" spans="1:3" ht="15" customHeight="1">
      <c r="A262" s="183" t="s">
        <v>321</v>
      </c>
      <c r="B262" s="184">
        <v>4583</v>
      </c>
      <c r="C262" s="185"/>
    </row>
    <row r="263" spans="1:3" ht="15" customHeight="1">
      <c r="A263" s="188" t="s">
        <v>322</v>
      </c>
      <c r="B263" s="189"/>
      <c r="C263" s="185"/>
    </row>
    <row r="264" spans="1:3" ht="15" customHeight="1">
      <c r="A264" s="188" t="s">
        <v>323</v>
      </c>
      <c r="B264" s="189"/>
      <c r="C264" s="185"/>
    </row>
    <row r="265" spans="1:3" ht="15" customHeight="1">
      <c r="A265" s="188" t="s">
        <v>324</v>
      </c>
      <c r="B265" s="189"/>
      <c r="C265" s="185"/>
    </row>
    <row r="266" spans="1:3" ht="15" customHeight="1">
      <c r="A266" s="177" t="s">
        <v>325</v>
      </c>
      <c r="B266" s="189"/>
      <c r="C266" s="185"/>
    </row>
    <row r="267" spans="1:3" ht="15" customHeight="1">
      <c r="A267" s="188" t="s">
        <v>326</v>
      </c>
      <c r="B267" s="189"/>
      <c r="C267" s="185"/>
    </row>
    <row r="268" spans="1:3" ht="15" customHeight="1">
      <c r="A268" s="188" t="s">
        <v>327</v>
      </c>
      <c r="B268" s="189"/>
      <c r="C268" s="185"/>
    </row>
    <row r="269" spans="1:3" ht="15" customHeight="1">
      <c r="A269" s="188" t="s">
        <v>328</v>
      </c>
      <c r="B269" s="189"/>
      <c r="C269" s="185"/>
    </row>
    <row r="270" spans="1:3" ht="15" customHeight="1">
      <c r="A270" s="188" t="s">
        <v>329</v>
      </c>
      <c r="B270" s="189"/>
      <c r="C270" s="185"/>
    </row>
    <row r="271" spans="1:3" ht="15" customHeight="1">
      <c r="A271" s="188" t="s">
        <v>330</v>
      </c>
      <c r="B271" s="189"/>
      <c r="C271" s="185"/>
    </row>
    <row r="272" spans="1:3" ht="15" customHeight="1">
      <c r="A272" s="177" t="s">
        <v>331</v>
      </c>
      <c r="B272" s="189"/>
      <c r="C272" s="185"/>
    </row>
    <row r="273" spans="1:3" ht="15" customHeight="1">
      <c r="A273" s="177" t="s">
        <v>332</v>
      </c>
      <c r="B273" s="189"/>
      <c r="C273" s="185"/>
    </row>
    <row r="274" spans="1:3" ht="15" customHeight="1">
      <c r="A274" s="177" t="s">
        <v>333</v>
      </c>
      <c r="B274" s="190">
        <f>B275+B277+B281+B291</f>
        <v>288.98</v>
      </c>
      <c r="C274" s="186"/>
    </row>
    <row r="275" spans="1:3" ht="15" customHeight="1">
      <c r="A275" s="177" t="s">
        <v>334</v>
      </c>
      <c r="B275" s="189"/>
      <c r="C275" s="185"/>
    </row>
    <row r="276" spans="1:3" ht="15" customHeight="1">
      <c r="A276" s="188" t="s">
        <v>335</v>
      </c>
      <c r="B276" s="189"/>
      <c r="C276" s="185"/>
    </row>
    <row r="277" spans="1:3" ht="15" customHeight="1">
      <c r="A277" s="177" t="s">
        <v>336</v>
      </c>
      <c r="B277" s="189"/>
      <c r="C277" s="185"/>
    </row>
    <row r="278" spans="1:3" ht="15" customHeight="1">
      <c r="A278" s="188" t="s">
        <v>337</v>
      </c>
      <c r="B278" s="189"/>
      <c r="C278" s="185"/>
    </row>
    <row r="279" spans="1:3" ht="15" customHeight="1">
      <c r="A279" s="177" t="s">
        <v>338</v>
      </c>
      <c r="B279" s="189"/>
      <c r="C279" s="185"/>
    </row>
    <row r="280" spans="1:3" ht="15" customHeight="1">
      <c r="A280" s="188" t="s">
        <v>339</v>
      </c>
      <c r="B280" s="189"/>
      <c r="C280" s="185"/>
    </row>
    <row r="281" spans="1:3" ht="15" customHeight="1">
      <c r="A281" s="177" t="s">
        <v>340</v>
      </c>
      <c r="B281" s="190">
        <f>B284+B290</f>
        <v>31.099999999999998</v>
      </c>
      <c r="C281" s="186"/>
    </row>
    <row r="282" spans="1:3" ht="15" customHeight="1">
      <c r="A282" s="188" t="s">
        <v>341</v>
      </c>
      <c r="B282" s="189"/>
      <c r="C282" s="185"/>
    </row>
    <row r="283" spans="1:3" ht="15" customHeight="1">
      <c r="A283" s="188" t="s">
        <v>342</v>
      </c>
      <c r="B283" s="189"/>
      <c r="C283" s="185"/>
    </row>
    <row r="284" spans="1:3" ht="15" customHeight="1">
      <c r="A284" s="188" t="s">
        <v>343</v>
      </c>
      <c r="B284" s="189">
        <v>28.9</v>
      </c>
      <c r="C284" s="185"/>
    </row>
    <row r="285" spans="1:3" ht="15" customHeight="1">
      <c r="A285" s="188" t="s">
        <v>344</v>
      </c>
      <c r="B285" s="189"/>
      <c r="C285" s="185"/>
    </row>
    <row r="286" spans="1:3" ht="15" customHeight="1">
      <c r="A286" s="188" t="s">
        <v>345</v>
      </c>
      <c r="B286" s="189"/>
      <c r="C286" s="185"/>
    </row>
    <row r="287" spans="1:3" ht="15" customHeight="1">
      <c r="A287" s="188" t="s">
        <v>346</v>
      </c>
      <c r="B287" s="189"/>
      <c r="C287" s="185"/>
    </row>
    <row r="288" spans="1:3" ht="15" customHeight="1">
      <c r="A288" s="188" t="s">
        <v>347</v>
      </c>
      <c r="B288" s="189"/>
      <c r="C288" s="185"/>
    </row>
    <row r="289" spans="1:3" ht="15" customHeight="1">
      <c r="A289" s="188" t="s">
        <v>348</v>
      </c>
      <c r="B289" s="189"/>
      <c r="C289" s="185"/>
    </row>
    <row r="290" spans="1:3" ht="15" customHeight="1">
      <c r="A290" s="188" t="s">
        <v>349</v>
      </c>
      <c r="B290" s="189">
        <v>2.2</v>
      </c>
      <c r="C290" s="185"/>
    </row>
    <row r="291" spans="1:3" ht="15" customHeight="1">
      <c r="A291" s="177" t="s">
        <v>189</v>
      </c>
      <c r="B291" s="190">
        <f>B292</f>
        <v>257.88</v>
      </c>
      <c r="C291" s="186"/>
    </row>
    <row r="292" spans="1:3" ht="15" customHeight="1">
      <c r="A292" s="188" t="s">
        <v>350</v>
      </c>
      <c r="B292" s="189">
        <f>277.58-19.7</f>
        <v>257.88</v>
      </c>
      <c r="C292" s="185"/>
    </row>
    <row r="293" spans="1:3" ht="15" customHeight="1">
      <c r="A293" s="177" t="s">
        <v>351</v>
      </c>
      <c r="B293" s="190">
        <f>B294+B297+B308+B315+B323+B332+B346+B356+B366+B374+B380</f>
        <v>1179.9</v>
      </c>
      <c r="C293" s="186"/>
    </row>
    <row r="294" spans="1:3" ht="15" customHeight="1">
      <c r="A294" s="177" t="s">
        <v>352</v>
      </c>
      <c r="B294" s="190">
        <v>19.7</v>
      </c>
      <c r="C294" s="186"/>
    </row>
    <row r="295" spans="1:3" ht="15" customHeight="1">
      <c r="A295" s="188" t="s">
        <v>353</v>
      </c>
      <c r="B295" s="189">
        <v>19.7</v>
      </c>
      <c r="C295" s="185"/>
    </row>
    <row r="296" spans="1:3" ht="15" customHeight="1">
      <c r="A296" s="188" t="s">
        <v>354</v>
      </c>
      <c r="B296" s="189"/>
      <c r="C296" s="185"/>
    </row>
    <row r="297" spans="1:3" ht="15" customHeight="1">
      <c r="A297" s="177" t="s">
        <v>355</v>
      </c>
      <c r="B297" s="190">
        <f>SUM(B298:B307)</f>
        <v>556</v>
      </c>
      <c r="C297" s="186"/>
    </row>
    <row r="298" spans="1:3" ht="15" customHeight="1">
      <c r="A298" s="188" t="s">
        <v>326</v>
      </c>
      <c r="B298" s="189"/>
      <c r="C298" s="185"/>
    </row>
    <row r="299" spans="1:3" ht="15" customHeight="1">
      <c r="A299" s="188" t="s">
        <v>327</v>
      </c>
      <c r="B299" s="189">
        <v>531</v>
      </c>
      <c r="C299" s="185"/>
    </row>
    <row r="300" spans="1:3" ht="15" customHeight="1">
      <c r="A300" s="188" t="s">
        <v>328</v>
      </c>
      <c r="B300" s="189"/>
      <c r="C300" s="185"/>
    </row>
    <row r="301" spans="1:3" ht="15" customHeight="1">
      <c r="A301" s="191" t="s">
        <v>356</v>
      </c>
      <c r="B301" s="189"/>
      <c r="C301" s="185"/>
    </row>
    <row r="302" spans="1:3" ht="15" customHeight="1">
      <c r="A302" s="188" t="s">
        <v>357</v>
      </c>
      <c r="B302" s="189"/>
      <c r="C302" s="185"/>
    </row>
    <row r="303" spans="1:3" ht="15" customHeight="1">
      <c r="A303" s="188" t="s">
        <v>358</v>
      </c>
      <c r="B303" s="189">
        <v>21</v>
      </c>
      <c r="C303" s="185"/>
    </row>
    <row r="304" spans="1:3" ht="15" customHeight="1">
      <c r="A304" s="188" t="s">
        <v>359</v>
      </c>
      <c r="B304" s="189"/>
      <c r="C304" s="185"/>
    </row>
    <row r="305" spans="1:3" ht="15" customHeight="1">
      <c r="A305" s="188" t="s">
        <v>360</v>
      </c>
      <c r="B305" s="189"/>
      <c r="C305" s="185"/>
    </row>
    <row r="306" spans="1:3" ht="15" customHeight="1">
      <c r="A306" s="188" t="s">
        <v>329</v>
      </c>
      <c r="B306" s="189"/>
      <c r="C306" s="185"/>
    </row>
    <row r="307" spans="1:3" ht="15" customHeight="1">
      <c r="A307" s="188" t="s">
        <v>361</v>
      </c>
      <c r="B307" s="189">
        <v>4</v>
      </c>
      <c r="C307" s="185"/>
    </row>
    <row r="308" spans="1:3" ht="15" customHeight="1">
      <c r="A308" s="177" t="s">
        <v>362</v>
      </c>
      <c r="B308" s="189"/>
      <c r="C308" s="185"/>
    </row>
    <row r="309" spans="1:3" ht="15" customHeight="1">
      <c r="A309" s="188" t="s">
        <v>326</v>
      </c>
      <c r="B309" s="189"/>
      <c r="C309" s="185"/>
    </row>
    <row r="310" spans="1:3" ht="15" customHeight="1">
      <c r="A310" s="188" t="s">
        <v>327</v>
      </c>
      <c r="B310" s="189"/>
      <c r="C310" s="185"/>
    </row>
    <row r="311" spans="1:3" ht="15" customHeight="1">
      <c r="A311" s="188" t="s">
        <v>328</v>
      </c>
      <c r="B311" s="189"/>
      <c r="C311" s="185"/>
    </row>
    <row r="312" spans="1:3" ht="15" customHeight="1">
      <c r="A312" s="188" t="s">
        <v>363</v>
      </c>
      <c r="B312" s="189"/>
      <c r="C312" s="185"/>
    </row>
    <row r="313" spans="1:3" ht="15" customHeight="1">
      <c r="A313" s="188" t="s">
        <v>329</v>
      </c>
      <c r="B313" s="189"/>
      <c r="C313" s="185"/>
    </row>
    <row r="314" spans="1:3" ht="15" customHeight="1">
      <c r="A314" s="188" t="s">
        <v>364</v>
      </c>
      <c r="B314" s="189"/>
      <c r="C314" s="185"/>
    </row>
    <row r="315" spans="1:3" ht="15" customHeight="1">
      <c r="A315" s="177" t="s">
        <v>365</v>
      </c>
      <c r="B315" s="189"/>
      <c r="C315" s="185"/>
    </row>
    <row r="316" spans="1:3" ht="15" customHeight="1">
      <c r="A316" s="188" t="s">
        <v>326</v>
      </c>
      <c r="B316" s="189"/>
      <c r="C316" s="185"/>
    </row>
    <row r="317" spans="1:3" ht="15" customHeight="1">
      <c r="A317" s="188" t="s">
        <v>327</v>
      </c>
      <c r="B317" s="189"/>
      <c r="C317" s="185"/>
    </row>
    <row r="318" spans="1:3" ht="15" customHeight="1">
      <c r="A318" s="188" t="s">
        <v>328</v>
      </c>
      <c r="B318" s="189"/>
      <c r="C318" s="185"/>
    </row>
    <row r="319" spans="1:3" ht="15" customHeight="1">
      <c r="A319" s="188" t="s">
        <v>366</v>
      </c>
      <c r="B319" s="189"/>
      <c r="C319" s="185"/>
    </row>
    <row r="320" spans="1:3" ht="15" customHeight="1">
      <c r="A320" s="188" t="s">
        <v>367</v>
      </c>
      <c r="B320" s="189"/>
      <c r="C320" s="185"/>
    </row>
    <row r="321" spans="1:3" ht="15" customHeight="1">
      <c r="A321" s="188" t="s">
        <v>329</v>
      </c>
      <c r="B321" s="189"/>
      <c r="C321" s="185"/>
    </row>
    <row r="322" spans="1:3" ht="15" customHeight="1">
      <c r="A322" s="188" t="s">
        <v>368</v>
      </c>
      <c r="B322" s="189"/>
      <c r="C322" s="185"/>
    </row>
    <row r="323" spans="1:3" ht="15" customHeight="1">
      <c r="A323" s="177" t="s">
        <v>369</v>
      </c>
      <c r="B323" s="190">
        <v>15</v>
      </c>
      <c r="C323" s="186"/>
    </row>
    <row r="324" spans="1:3" ht="15" customHeight="1">
      <c r="A324" s="188" t="s">
        <v>326</v>
      </c>
      <c r="B324" s="189"/>
      <c r="C324" s="185"/>
    </row>
    <row r="325" spans="1:3" ht="15" customHeight="1">
      <c r="A325" s="188" t="s">
        <v>327</v>
      </c>
      <c r="B325" s="189"/>
      <c r="C325" s="185"/>
    </row>
    <row r="326" spans="1:3" ht="15" customHeight="1">
      <c r="A326" s="188" t="s">
        <v>328</v>
      </c>
      <c r="B326" s="189"/>
      <c r="C326" s="185"/>
    </row>
    <row r="327" spans="1:3" ht="15" customHeight="1">
      <c r="A327" s="188" t="s">
        <v>370</v>
      </c>
      <c r="B327" s="189"/>
      <c r="C327" s="185"/>
    </row>
    <row r="328" spans="1:3" ht="15" customHeight="1">
      <c r="A328" s="188" t="s">
        <v>371</v>
      </c>
      <c r="B328" s="189">
        <v>15</v>
      </c>
      <c r="C328" s="185"/>
    </row>
    <row r="329" spans="1:3" ht="15" customHeight="1">
      <c r="A329" s="188" t="s">
        <v>372</v>
      </c>
      <c r="B329" s="189"/>
      <c r="C329" s="185"/>
    </row>
    <row r="330" spans="1:3" ht="15" customHeight="1">
      <c r="A330" s="188" t="s">
        <v>329</v>
      </c>
      <c r="B330" s="189"/>
      <c r="C330" s="185"/>
    </row>
    <row r="331" spans="1:3" ht="15" customHeight="1">
      <c r="A331" s="188" t="s">
        <v>373</v>
      </c>
      <c r="B331" s="189"/>
      <c r="C331" s="185"/>
    </row>
    <row r="332" spans="1:3" ht="15" customHeight="1">
      <c r="A332" s="177" t="s">
        <v>374</v>
      </c>
      <c r="B332" s="190">
        <f>SUM(B333:B345)</f>
        <v>540.62</v>
      </c>
      <c r="C332" s="186"/>
    </row>
    <row r="333" spans="1:3" ht="15" customHeight="1">
      <c r="A333" s="188" t="s">
        <v>326</v>
      </c>
      <c r="B333" s="189">
        <v>344.26</v>
      </c>
      <c r="C333" s="185"/>
    </row>
    <row r="334" spans="1:3" ht="15" customHeight="1">
      <c r="A334" s="188" t="s">
        <v>327</v>
      </c>
      <c r="B334" s="189">
        <f>14.6+92</f>
        <v>106.6</v>
      </c>
      <c r="C334" s="185"/>
    </row>
    <row r="335" spans="1:3" ht="15" customHeight="1">
      <c r="A335" s="188" t="s">
        <v>328</v>
      </c>
      <c r="B335" s="189"/>
      <c r="C335" s="185"/>
    </row>
    <row r="336" spans="1:3" ht="15" customHeight="1">
      <c r="A336" s="188" t="s">
        <v>375</v>
      </c>
      <c r="B336" s="189"/>
      <c r="C336" s="185"/>
    </row>
    <row r="337" spans="1:3" ht="15" customHeight="1">
      <c r="A337" s="188" t="s">
        <v>376</v>
      </c>
      <c r="B337" s="189">
        <v>1.9</v>
      </c>
      <c r="C337" s="185"/>
    </row>
    <row r="338" spans="1:3" ht="15" customHeight="1">
      <c r="A338" s="188" t="s">
        <v>377</v>
      </c>
      <c r="B338" s="189"/>
      <c r="C338" s="185"/>
    </row>
    <row r="339" spans="1:3" ht="15" customHeight="1">
      <c r="A339" s="188" t="s">
        <v>378</v>
      </c>
      <c r="B339" s="189">
        <f>20+41.46</f>
        <v>61.46</v>
      </c>
      <c r="C339" s="185"/>
    </row>
    <row r="340" spans="1:3" ht="15" customHeight="1">
      <c r="A340" s="188" t="s">
        <v>379</v>
      </c>
      <c r="B340" s="189"/>
      <c r="C340" s="185"/>
    </row>
    <row r="341" spans="1:3" ht="15" customHeight="1">
      <c r="A341" s="188" t="s">
        <v>380</v>
      </c>
      <c r="B341" s="189">
        <v>26.4</v>
      </c>
      <c r="C341" s="185"/>
    </row>
    <row r="342" spans="1:3" ht="15" customHeight="1">
      <c r="A342" s="188" t="s">
        <v>381</v>
      </c>
      <c r="B342" s="189"/>
      <c r="C342" s="185"/>
    </row>
    <row r="343" spans="1:3" ht="15" customHeight="1">
      <c r="A343" s="188" t="s">
        <v>356</v>
      </c>
      <c r="B343" s="189"/>
      <c r="C343" s="185"/>
    </row>
    <row r="344" spans="1:3" ht="15" customHeight="1">
      <c r="A344" s="188" t="s">
        <v>329</v>
      </c>
      <c r="B344" s="189"/>
      <c r="C344" s="185"/>
    </row>
    <row r="345" spans="1:3" ht="15" customHeight="1">
      <c r="A345" s="188" t="s">
        <v>382</v>
      </c>
      <c r="B345" s="189"/>
      <c r="C345" s="185"/>
    </row>
    <row r="346" spans="1:3" ht="15" customHeight="1">
      <c r="A346" s="177" t="s">
        <v>383</v>
      </c>
      <c r="B346" s="189"/>
      <c r="C346" s="185"/>
    </row>
    <row r="347" spans="1:3" ht="15" customHeight="1">
      <c r="A347" s="188" t="s">
        <v>326</v>
      </c>
      <c r="B347" s="189"/>
      <c r="C347" s="185"/>
    </row>
    <row r="348" spans="1:3" ht="15" customHeight="1">
      <c r="A348" s="188" t="s">
        <v>327</v>
      </c>
      <c r="B348" s="189"/>
      <c r="C348" s="185"/>
    </row>
    <row r="349" spans="1:3" ht="15" customHeight="1">
      <c r="A349" s="188" t="s">
        <v>328</v>
      </c>
      <c r="B349" s="189"/>
      <c r="C349" s="185"/>
    </row>
    <row r="350" spans="1:3" ht="15" customHeight="1">
      <c r="A350" s="188" t="s">
        <v>384</v>
      </c>
      <c r="B350" s="189"/>
      <c r="C350" s="185"/>
    </row>
    <row r="351" spans="1:3" ht="15" customHeight="1">
      <c r="A351" s="188" t="s">
        <v>385</v>
      </c>
      <c r="B351" s="189"/>
      <c r="C351" s="185"/>
    </row>
    <row r="352" spans="1:3" ht="15" customHeight="1">
      <c r="A352" s="188" t="s">
        <v>386</v>
      </c>
      <c r="B352" s="189"/>
      <c r="C352" s="185"/>
    </row>
    <row r="353" spans="1:3" ht="15" customHeight="1">
      <c r="A353" s="188" t="s">
        <v>356</v>
      </c>
      <c r="B353" s="189"/>
      <c r="C353" s="185"/>
    </row>
    <row r="354" spans="1:3" ht="15" customHeight="1">
      <c r="A354" s="188" t="s">
        <v>329</v>
      </c>
      <c r="B354" s="189"/>
      <c r="C354" s="185"/>
    </row>
    <row r="355" spans="1:3" ht="15" customHeight="1">
      <c r="A355" s="188" t="s">
        <v>387</v>
      </c>
      <c r="B355" s="189"/>
      <c r="C355" s="185"/>
    </row>
    <row r="356" spans="1:3" ht="15" customHeight="1">
      <c r="A356" s="177" t="s">
        <v>388</v>
      </c>
      <c r="B356" s="189"/>
      <c r="C356" s="185"/>
    </row>
    <row r="357" spans="1:3" ht="15" customHeight="1">
      <c r="A357" s="188" t="s">
        <v>326</v>
      </c>
      <c r="B357" s="189"/>
      <c r="C357" s="185"/>
    </row>
    <row r="358" spans="1:3" ht="15" customHeight="1">
      <c r="A358" s="188" t="s">
        <v>327</v>
      </c>
      <c r="B358" s="189"/>
      <c r="C358" s="185"/>
    </row>
    <row r="359" spans="1:3" ht="15" customHeight="1">
      <c r="A359" s="188" t="s">
        <v>328</v>
      </c>
      <c r="B359" s="189"/>
      <c r="C359" s="185"/>
    </row>
    <row r="360" spans="1:3" ht="15" customHeight="1">
      <c r="A360" s="188" t="s">
        <v>389</v>
      </c>
      <c r="B360" s="189"/>
      <c r="C360" s="185"/>
    </row>
    <row r="361" spans="1:3" ht="15" customHeight="1">
      <c r="A361" s="188" t="s">
        <v>390</v>
      </c>
      <c r="B361" s="189"/>
      <c r="C361" s="185"/>
    </row>
    <row r="362" spans="1:3" ht="15" customHeight="1">
      <c r="A362" s="188" t="s">
        <v>391</v>
      </c>
      <c r="B362" s="189"/>
      <c r="C362" s="185"/>
    </row>
    <row r="363" spans="1:3" ht="15" customHeight="1">
      <c r="A363" s="188" t="s">
        <v>356</v>
      </c>
      <c r="B363" s="189"/>
      <c r="C363" s="185"/>
    </row>
    <row r="364" spans="1:3" ht="15" customHeight="1">
      <c r="A364" s="188" t="s">
        <v>329</v>
      </c>
      <c r="B364" s="189"/>
      <c r="C364" s="185"/>
    </row>
    <row r="365" spans="1:3" ht="15" customHeight="1">
      <c r="A365" s="188" t="s">
        <v>392</v>
      </c>
      <c r="B365" s="189"/>
      <c r="C365" s="185"/>
    </row>
    <row r="366" spans="1:3" ht="15" customHeight="1">
      <c r="A366" s="192" t="s">
        <v>393</v>
      </c>
      <c r="B366" s="189"/>
      <c r="C366" s="185"/>
    </row>
    <row r="367" spans="1:3" ht="15" customHeight="1">
      <c r="A367" s="188" t="s">
        <v>326</v>
      </c>
      <c r="B367" s="189"/>
      <c r="C367" s="185"/>
    </row>
    <row r="368" spans="1:3" ht="15" customHeight="1">
      <c r="A368" s="188" t="s">
        <v>327</v>
      </c>
      <c r="B368" s="189"/>
      <c r="C368" s="185"/>
    </row>
    <row r="369" spans="1:3" ht="15" customHeight="1">
      <c r="A369" s="188" t="s">
        <v>328</v>
      </c>
      <c r="B369" s="189"/>
      <c r="C369" s="185"/>
    </row>
    <row r="370" spans="1:3" ht="15" customHeight="1">
      <c r="A370" s="188" t="s">
        <v>394</v>
      </c>
      <c r="B370" s="189"/>
      <c r="C370" s="185"/>
    </row>
    <row r="371" spans="1:3" ht="15" customHeight="1">
      <c r="A371" s="188" t="s">
        <v>395</v>
      </c>
      <c r="B371" s="189"/>
      <c r="C371" s="185"/>
    </row>
    <row r="372" spans="1:3" ht="15" customHeight="1">
      <c r="A372" s="188" t="s">
        <v>329</v>
      </c>
      <c r="B372" s="189"/>
      <c r="C372" s="185"/>
    </row>
    <row r="373" spans="1:3" ht="15" customHeight="1">
      <c r="A373" s="188" t="s">
        <v>396</v>
      </c>
      <c r="B373" s="189"/>
      <c r="C373" s="185"/>
    </row>
    <row r="374" spans="1:3" ht="15" customHeight="1">
      <c r="A374" s="177" t="s">
        <v>397</v>
      </c>
      <c r="B374" s="189"/>
      <c r="C374" s="185"/>
    </row>
    <row r="375" spans="1:3" ht="15" customHeight="1">
      <c r="A375" s="188" t="s">
        <v>326</v>
      </c>
      <c r="B375" s="189"/>
      <c r="C375" s="185"/>
    </row>
    <row r="376" spans="1:3" ht="15" customHeight="1">
      <c r="A376" s="188" t="s">
        <v>327</v>
      </c>
      <c r="B376" s="189"/>
      <c r="C376" s="185"/>
    </row>
    <row r="377" spans="1:3" ht="15" customHeight="1">
      <c r="A377" s="188" t="s">
        <v>356</v>
      </c>
      <c r="B377" s="189"/>
      <c r="C377" s="185"/>
    </row>
    <row r="378" spans="1:3" ht="15" customHeight="1">
      <c r="A378" s="188" t="s">
        <v>398</v>
      </c>
      <c r="B378" s="189"/>
      <c r="C378" s="185"/>
    </row>
    <row r="379" spans="1:3" ht="15" customHeight="1">
      <c r="A379" s="188" t="s">
        <v>399</v>
      </c>
      <c r="B379" s="189"/>
      <c r="C379" s="185"/>
    </row>
    <row r="380" spans="1:3" ht="15" customHeight="1">
      <c r="A380" s="177" t="s">
        <v>400</v>
      </c>
      <c r="B380" s="190">
        <f>SUM(B381:B382)</f>
        <v>48.58</v>
      </c>
      <c r="C380" s="186"/>
    </row>
    <row r="381" spans="1:3" ht="15" customHeight="1">
      <c r="A381" s="188" t="s">
        <v>401</v>
      </c>
      <c r="B381" s="189"/>
      <c r="C381" s="185"/>
    </row>
    <row r="382" spans="1:3" ht="15" customHeight="1">
      <c r="A382" s="188" t="s">
        <v>402</v>
      </c>
      <c r="B382" s="189">
        <f>34+14.58</f>
        <v>48.58</v>
      </c>
      <c r="C382" s="185"/>
    </row>
    <row r="383" spans="1:3" ht="15" customHeight="1">
      <c r="A383" s="177" t="s">
        <v>403</v>
      </c>
      <c r="B383" s="190">
        <f>B384+B389+B396+B402+B408+B412+B416+B420+B426+B433</f>
        <v>23984.11</v>
      </c>
      <c r="C383" s="186"/>
    </row>
    <row r="384" spans="1:3" ht="15" customHeight="1">
      <c r="A384" s="177" t="s">
        <v>404</v>
      </c>
      <c r="B384" s="189">
        <f>SUM(B385:B388)</f>
        <v>0</v>
      </c>
      <c r="C384" s="185"/>
    </row>
    <row r="385" spans="1:3" ht="15" customHeight="1">
      <c r="A385" s="188" t="s">
        <v>326</v>
      </c>
      <c r="B385" s="189"/>
      <c r="C385" s="185"/>
    </row>
    <row r="386" spans="1:3" ht="15" customHeight="1">
      <c r="A386" s="188" t="s">
        <v>327</v>
      </c>
      <c r="B386" s="189"/>
      <c r="C386" s="185"/>
    </row>
    <row r="387" spans="1:3" ht="15" customHeight="1">
      <c r="A387" s="188" t="s">
        <v>328</v>
      </c>
      <c r="B387" s="189"/>
      <c r="C387" s="185"/>
    </row>
    <row r="388" spans="1:3" ht="15" customHeight="1">
      <c r="A388" s="188" t="s">
        <v>405</v>
      </c>
      <c r="B388" s="189"/>
      <c r="C388" s="185"/>
    </row>
    <row r="389" spans="1:3" ht="15" customHeight="1">
      <c r="A389" s="177" t="s">
        <v>406</v>
      </c>
      <c r="B389" s="190">
        <f>SUM(B390:B395)</f>
        <v>22784.11</v>
      </c>
      <c r="C389" s="186"/>
    </row>
    <row r="390" spans="1:3" ht="15" customHeight="1">
      <c r="A390" s="188" t="s">
        <v>407</v>
      </c>
      <c r="B390" s="189"/>
      <c r="C390" s="185"/>
    </row>
    <row r="391" spans="1:3" ht="15" customHeight="1">
      <c r="A391" s="188" t="s">
        <v>408</v>
      </c>
      <c r="B391" s="189">
        <f>23984.11-1200</f>
        <v>22784.11</v>
      </c>
      <c r="C391" s="185"/>
    </row>
    <row r="392" spans="1:3" ht="15" customHeight="1">
      <c r="A392" s="188" t="s">
        <v>409</v>
      </c>
      <c r="B392" s="189"/>
      <c r="C392" s="185"/>
    </row>
    <row r="393" spans="1:3" ht="15" customHeight="1">
      <c r="A393" s="188" t="s">
        <v>410</v>
      </c>
      <c r="B393" s="189"/>
      <c r="C393" s="185"/>
    </row>
    <row r="394" spans="1:3" ht="15" customHeight="1">
      <c r="A394" s="188" t="s">
        <v>411</v>
      </c>
      <c r="B394" s="189"/>
      <c r="C394" s="185"/>
    </row>
    <row r="395" spans="1:3" ht="15" customHeight="1">
      <c r="A395" s="188" t="s">
        <v>412</v>
      </c>
      <c r="B395" s="189"/>
      <c r="C395" s="185"/>
    </row>
    <row r="396" spans="1:3" ht="15" customHeight="1">
      <c r="A396" s="177" t="s">
        <v>413</v>
      </c>
      <c r="B396" s="189"/>
      <c r="C396" s="185"/>
    </row>
    <row r="397" spans="1:3" ht="15" customHeight="1">
      <c r="A397" s="188" t="s">
        <v>414</v>
      </c>
      <c r="B397" s="189"/>
      <c r="C397" s="185"/>
    </row>
    <row r="398" spans="1:3" ht="15" customHeight="1">
      <c r="A398" s="188" t="s">
        <v>415</v>
      </c>
      <c r="B398" s="189"/>
      <c r="C398" s="185"/>
    </row>
    <row r="399" spans="1:3" ht="15" customHeight="1">
      <c r="A399" s="188" t="s">
        <v>416</v>
      </c>
      <c r="B399" s="189"/>
      <c r="C399" s="185"/>
    </row>
    <row r="400" spans="1:3" ht="15" customHeight="1">
      <c r="A400" s="188" t="s">
        <v>417</v>
      </c>
      <c r="B400" s="189"/>
      <c r="C400" s="185"/>
    </row>
    <row r="401" spans="1:3" ht="15" customHeight="1">
      <c r="A401" s="188" t="s">
        <v>418</v>
      </c>
      <c r="B401" s="189"/>
      <c r="C401" s="185"/>
    </row>
    <row r="402" spans="1:3" ht="15" customHeight="1">
      <c r="A402" s="177" t="s">
        <v>419</v>
      </c>
      <c r="B402" s="189"/>
      <c r="C402" s="185"/>
    </row>
    <row r="403" spans="1:3" ht="15" customHeight="1">
      <c r="A403" s="188" t="s">
        <v>420</v>
      </c>
      <c r="B403" s="189"/>
      <c r="C403" s="185"/>
    </row>
    <row r="404" spans="1:3" ht="15" customHeight="1">
      <c r="A404" s="188" t="s">
        <v>421</v>
      </c>
      <c r="B404" s="189"/>
      <c r="C404" s="185"/>
    </row>
    <row r="405" spans="1:3" ht="15" customHeight="1">
      <c r="A405" s="188" t="s">
        <v>422</v>
      </c>
      <c r="B405" s="189"/>
      <c r="C405" s="185"/>
    </row>
    <row r="406" spans="1:3" ht="15" customHeight="1">
      <c r="A406" s="188" t="s">
        <v>423</v>
      </c>
      <c r="B406" s="189"/>
      <c r="C406" s="185"/>
    </row>
    <row r="407" spans="1:3" ht="15" customHeight="1">
      <c r="A407" s="188" t="s">
        <v>424</v>
      </c>
      <c r="B407" s="189"/>
      <c r="C407" s="185"/>
    </row>
    <row r="408" spans="1:3" ht="15" customHeight="1">
      <c r="A408" s="177" t="s">
        <v>425</v>
      </c>
      <c r="B408" s="189"/>
      <c r="C408" s="185"/>
    </row>
    <row r="409" spans="1:3" ht="15" customHeight="1">
      <c r="A409" s="188" t="s">
        <v>426</v>
      </c>
      <c r="B409" s="189"/>
      <c r="C409" s="185"/>
    </row>
    <row r="410" spans="1:3" ht="15" customHeight="1">
      <c r="A410" s="188" t="s">
        <v>427</v>
      </c>
      <c r="B410" s="189"/>
      <c r="C410" s="185"/>
    </row>
    <row r="411" spans="1:3" ht="15" customHeight="1">
      <c r="A411" s="188" t="s">
        <v>428</v>
      </c>
      <c r="B411" s="189"/>
      <c r="C411" s="185"/>
    </row>
    <row r="412" spans="1:3" ht="15" customHeight="1">
      <c r="A412" s="177" t="s">
        <v>429</v>
      </c>
      <c r="B412" s="189"/>
      <c r="C412" s="185"/>
    </row>
    <row r="413" spans="1:3" ht="15" customHeight="1">
      <c r="A413" s="188" t="s">
        <v>430</v>
      </c>
      <c r="B413" s="189"/>
      <c r="C413" s="185"/>
    </row>
    <row r="414" spans="1:3" ht="15" customHeight="1">
      <c r="A414" s="188" t="s">
        <v>431</v>
      </c>
      <c r="B414" s="189"/>
      <c r="C414" s="185"/>
    </row>
    <row r="415" spans="1:3" ht="15" customHeight="1">
      <c r="A415" s="188" t="s">
        <v>432</v>
      </c>
      <c r="B415" s="189"/>
      <c r="C415" s="185"/>
    </row>
    <row r="416" spans="1:3" ht="15" customHeight="1">
      <c r="A416" s="177" t="s">
        <v>433</v>
      </c>
      <c r="B416" s="189"/>
      <c r="C416" s="185"/>
    </row>
    <row r="417" spans="1:3" ht="15" customHeight="1">
      <c r="A417" s="188" t="s">
        <v>434</v>
      </c>
      <c r="B417" s="189"/>
      <c r="C417" s="185"/>
    </row>
    <row r="418" spans="1:3" ht="15" customHeight="1">
      <c r="A418" s="188" t="s">
        <v>435</v>
      </c>
      <c r="B418" s="189"/>
      <c r="C418" s="185"/>
    </row>
    <row r="419" spans="1:3" ht="15" customHeight="1">
      <c r="A419" s="188" t="s">
        <v>436</v>
      </c>
      <c r="B419" s="189"/>
      <c r="C419" s="185"/>
    </row>
    <row r="420" spans="1:3" ht="15" customHeight="1">
      <c r="A420" s="177" t="s">
        <v>437</v>
      </c>
      <c r="B420" s="189"/>
      <c r="C420" s="185"/>
    </row>
    <row r="421" spans="1:3" ht="15" customHeight="1">
      <c r="A421" s="188" t="s">
        <v>438</v>
      </c>
      <c r="B421" s="189"/>
      <c r="C421" s="185"/>
    </row>
    <row r="422" spans="1:3" ht="15" customHeight="1">
      <c r="A422" s="188" t="s">
        <v>439</v>
      </c>
      <c r="B422" s="189"/>
      <c r="C422" s="185"/>
    </row>
    <row r="423" spans="1:3" ht="15" customHeight="1">
      <c r="A423" s="188" t="s">
        <v>440</v>
      </c>
      <c r="B423" s="189"/>
      <c r="C423" s="185"/>
    </row>
    <row r="424" spans="1:3" ht="15" customHeight="1">
      <c r="A424" s="188" t="s">
        <v>441</v>
      </c>
      <c r="B424" s="189"/>
      <c r="C424" s="185"/>
    </row>
    <row r="425" spans="1:3" ht="15" customHeight="1">
      <c r="A425" s="188" t="s">
        <v>442</v>
      </c>
      <c r="B425" s="189"/>
      <c r="C425" s="185"/>
    </row>
    <row r="426" spans="1:3" ht="15" customHeight="1">
      <c r="A426" s="177" t="s">
        <v>443</v>
      </c>
      <c r="B426" s="190">
        <f>SUM(B427:B432)</f>
        <v>1200</v>
      </c>
      <c r="C426" s="186"/>
    </row>
    <row r="427" spans="1:3" ht="15" customHeight="1">
      <c r="A427" s="188" t="s">
        <v>444</v>
      </c>
      <c r="B427" s="189"/>
      <c r="C427" s="185"/>
    </row>
    <row r="428" spans="1:3" ht="15" customHeight="1">
      <c r="A428" s="188" t="s">
        <v>445</v>
      </c>
      <c r="B428" s="189"/>
      <c r="C428" s="185"/>
    </row>
    <row r="429" spans="1:3" ht="15" customHeight="1">
      <c r="A429" s="188" t="s">
        <v>446</v>
      </c>
      <c r="B429" s="189"/>
      <c r="C429" s="185"/>
    </row>
    <row r="430" spans="1:3" ht="15" customHeight="1">
      <c r="A430" s="188" t="s">
        <v>447</v>
      </c>
      <c r="B430" s="189"/>
      <c r="C430" s="185"/>
    </row>
    <row r="431" spans="1:3" ht="15" customHeight="1">
      <c r="A431" s="188" t="s">
        <v>448</v>
      </c>
      <c r="B431" s="189"/>
      <c r="C431" s="185"/>
    </row>
    <row r="432" spans="1:3" ht="15" customHeight="1">
      <c r="A432" s="188" t="s">
        <v>449</v>
      </c>
      <c r="B432" s="189">
        <v>1200</v>
      </c>
      <c r="C432" s="185"/>
    </row>
    <row r="433" spans="1:3" ht="15" customHeight="1">
      <c r="A433" s="177" t="s">
        <v>450</v>
      </c>
      <c r="B433" s="189"/>
      <c r="C433" s="185"/>
    </row>
    <row r="434" spans="1:3" ht="15" customHeight="1">
      <c r="A434" s="188" t="s">
        <v>451</v>
      </c>
      <c r="B434" s="189"/>
      <c r="C434" s="185"/>
    </row>
    <row r="435" spans="1:3" ht="15" customHeight="1">
      <c r="A435" s="177" t="s">
        <v>452</v>
      </c>
      <c r="B435" s="190">
        <f>B436+B441+B450+B456+B461+B466+B471+B478+B482+B486</f>
        <v>177.05</v>
      </c>
      <c r="C435" s="186"/>
    </row>
    <row r="436" spans="1:3" ht="15" customHeight="1">
      <c r="A436" s="177" t="s">
        <v>453</v>
      </c>
      <c r="B436" s="190">
        <f>SUM(B437:B440)</f>
        <v>143.05</v>
      </c>
      <c r="C436" s="186"/>
    </row>
    <row r="437" spans="1:3" ht="15" customHeight="1">
      <c r="A437" s="188" t="s">
        <v>326</v>
      </c>
      <c r="B437" s="189">
        <v>96.45</v>
      </c>
      <c r="C437" s="185"/>
    </row>
    <row r="438" spans="1:3" ht="15" customHeight="1">
      <c r="A438" s="188" t="s">
        <v>327</v>
      </c>
      <c r="B438" s="189">
        <v>16.6</v>
      </c>
      <c r="C438" s="185"/>
    </row>
    <row r="439" spans="1:3" ht="15" customHeight="1">
      <c r="A439" s="188" t="s">
        <v>328</v>
      </c>
      <c r="B439" s="189"/>
      <c r="C439" s="185"/>
    </row>
    <row r="440" spans="1:3" ht="15" customHeight="1">
      <c r="A440" s="188" t="s">
        <v>454</v>
      </c>
      <c r="B440" s="189">
        <v>30</v>
      </c>
      <c r="C440" s="185"/>
    </row>
    <row r="441" spans="1:3" ht="15" customHeight="1">
      <c r="A441" s="177" t="s">
        <v>455</v>
      </c>
      <c r="B441" s="189"/>
      <c r="C441" s="185"/>
    </row>
    <row r="442" spans="1:3" ht="15" customHeight="1">
      <c r="A442" s="188" t="s">
        <v>456</v>
      </c>
      <c r="B442" s="189"/>
      <c r="C442" s="185"/>
    </row>
    <row r="443" spans="1:3" ht="15" customHeight="1">
      <c r="A443" s="188" t="s">
        <v>457</v>
      </c>
      <c r="B443" s="189"/>
      <c r="C443" s="185"/>
    </row>
    <row r="444" spans="1:3" ht="15" customHeight="1">
      <c r="A444" s="188" t="s">
        <v>458</v>
      </c>
      <c r="B444" s="189"/>
      <c r="C444" s="185"/>
    </row>
    <row r="445" spans="1:3" ht="15" customHeight="1">
      <c r="A445" s="188" t="s">
        <v>459</v>
      </c>
      <c r="B445" s="189"/>
      <c r="C445" s="185"/>
    </row>
    <row r="446" spans="1:3" ht="15" customHeight="1">
      <c r="A446" s="188" t="s">
        <v>460</v>
      </c>
      <c r="B446" s="189"/>
      <c r="C446" s="185"/>
    </row>
    <row r="447" spans="1:3" ht="15" customHeight="1">
      <c r="A447" s="188" t="s">
        <v>461</v>
      </c>
      <c r="B447" s="189"/>
      <c r="C447" s="185"/>
    </row>
    <row r="448" spans="1:3" ht="15" customHeight="1">
      <c r="A448" s="188" t="s">
        <v>462</v>
      </c>
      <c r="B448" s="189"/>
      <c r="C448" s="185"/>
    </row>
    <row r="449" spans="1:3" ht="15" customHeight="1">
      <c r="A449" s="188" t="s">
        <v>463</v>
      </c>
      <c r="B449" s="189"/>
      <c r="C449" s="185"/>
    </row>
    <row r="450" spans="1:3" ht="15" customHeight="1">
      <c r="A450" s="177" t="s">
        <v>464</v>
      </c>
      <c r="B450" s="189"/>
      <c r="C450" s="185"/>
    </row>
    <row r="451" spans="1:3" ht="15" customHeight="1">
      <c r="A451" s="188" t="s">
        <v>456</v>
      </c>
      <c r="B451" s="189"/>
      <c r="C451" s="185"/>
    </row>
    <row r="452" spans="1:3" ht="15" customHeight="1">
      <c r="A452" s="188" t="s">
        <v>465</v>
      </c>
      <c r="B452" s="189"/>
      <c r="C452" s="185"/>
    </row>
    <row r="453" spans="1:3" ht="15" customHeight="1">
      <c r="A453" s="193" t="s">
        <v>466</v>
      </c>
      <c r="B453" s="189"/>
      <c r="C453" s="185"/>
    </row>
    <row r="454" spans="1:3" ht="15" customHeight="1">
      <c r="A454" s="188" t="s">
        <v>467</v>
      </c>
      <c r="B454" s="189"/>
      <c r="C454" s="185"/>
    </row>
    <row r="455" spans="1:3" ht="15" customHeight="1">
      <c r="A455" s="188" t="s">
        <v>468</v>
      </c>
      <c r="B455" s="189"/>
      <c r="C455" s="185"/>
    </row>
    <row r="456" spans="1:7" ht="15" customHeight="1">
      <c r="A456" s="177" t="s">
        <v>469</v>
      </c>
      <c r="B456" s="189"/>
      <c r="C456" s="185"/>
      <c r="E456" s="168"/>
      <c r="F456" s="168"/>
      <c r="G456" s="168"/>
    </row>
    <row r="457" spans="1:7" ht="15" customHeight="1">
      <c r="A457" s="188" t="s">
        <v>456</v>
      </c>
      <c r="B457" s="189"/>
      <c r="C457" s="185"/>
      <c r="E457" s="168"/>
      <c r="F457" s="168"/>
      <c r="G457" s="168"/>
    </row>
    <row r="458" spans="1:7" ht="15" customHeight="1">
      <c r="A458" s="188" t="s">
        <v>470</v>
      </c>
      <c r="B458" s="189"/>
      <c r="C458" s="185"/>
      <c r="E458" s="168"/>
      <c r="F458" s="168"/>
      <c r="G458" s="168"/>
    </row>
    <row r="459" spans="1:7" ht="15" customHeight="1">
      <c r="A459" s="188" t="s">
        <v>471</v>
      </c>
      <c r="B459" s="189"/>
      <c r="C459" s="185"/>
      <c r="E459" s="168"/>
      <c r="F459" s="168"/>
      <c r="G459" s="168"/>
    </row>
    <row r="460" spans="1:3" ht="15" customHeight="1">
      <c r="A460" s="188" t="s">
        <v>472</v>
      </c>
      <c r="B460" s="189"/>
      <c r="C460" s="185"/>
    </row>
    <row r="461" spans="1:3" ht="15" customHeight="1">
      <c r="A461" s="177" t="s">
        <v>473</v>
      </c>
      <c r="B461" s="189"/>
      <c r="C461" s="185"/>
    </row>
    <row r="462" spans="1:3" ht="15" customHeight="1">
      <c r="A462" s="188" t="s">
        <v>456</v>
      </c>
      <c r="B462" s="189"/>
      <c r="C462" s="185"/>
    </row>
    <row r="463" spans="1:3" ht="15" customHeight="1">
      <c r="A463" s="188" t="s">
        <v>474</v>
      </c>
      <c r="B463" s="189"/>
      <c r="C463" s="185"/>
    </row>
    <row r="464" spans="1:3" ht="15" customHeight="1">
      <c r="A464" s="188" t="s">
        <v>475</v>
      </c>
      <c r="B464" s="189"/>
      <c r="C464" s="185"/>
    </row>
    <row r="465" spans="1:3" ht="15" customHeight="1">
      <c r="A465" s="188" t="s">
        <v>476</v>
      </c>
      <c r="B465" s="189"/>
      <c r="C465" s="185"/>
    </row>
    <row r="466" spans="1:3" ht="15" customHeight="1">
      <c r="A466" s="177" t="s">
        <v>477</v>
      </c>
      <c r="B466" s="189"/>
      <c r="C466" s="185"/>
    </row>
    <row r="467" spans="1:3" ht="15" customHeight="1">
      <c r="A467" s="188" t="s">
        <v>478</v>
      </c>
      <c r="B467" s="189"/>
      <c r="C467" s="185"/>
    </row>
    <row r="468" spans="1:3" ht="15" customHeight="1">
      <c r="A468" s="188" t="s">
        <v>479</v>
      </c>
      <c r="B468" s="189"/>
      <c r="C468" s="185"/>
    </row>
    <row r="469" spans="1:3" ht="15" customHeight="1">
      <c r="A469" s="188" t="s">
        <v>480</v>
      </c>
      <c r="B469" s="189"/>
      <c r="C469" s="185"/>
    </row>
    <row r="470" spans="1:3" ht="15" customHeight="1">
      <c r="A470" s="188" t="s">
        <v>481</v>
      </c>
      <c r="B470" s="189"/>
      <c r="C470" s="185"/>
    </row>
    <row r="471" spans="1:3" ht="15" customHeight="1">
      <c r="A471" s="177" t="s">
        <v>482</v>
      </c>
      <c r="B471" s="190">
        <f>SUM(B472:B477)</f>
        <v>34</v>
      </c>
      <c r="C471" s="186"/>
    </row>
    <row r="472" spans="1:3" ht="15" customHeight="1">
      <c r="A472" s="188" t="s">
        <v>456</v>
      </c>
      <c r="B472" s="189"/>
      <c r="C472" s="185"/>
    </row>
    <row r="473" spans="1:3" ht="15" customHeight="1">
      <c r="A473" s="188" t="s">
        <v>483</v>
      </c>
      <c r="B473" s="189">
        <v>34</v>
      </c>
      <c r="C473" s="185"/>
    </row>
    <row r="474" spans="1:3" ht="15" customHeight="1">
      <c r="A474" s="188" t="s">
        <v>484</v>
      </c>
      <c r="B474" s="189"/>
      <c r="C474" s="185"/>
    </row>
    <row r="475" spans="1:3" ht="15" customHeight="1">
      <c r="A475" s="188" t="s">
        <v>485</v>
      </c>
      <c r="B475" s="189"/>
      <c r="C475" s="185"/>
    </row>
    <row r="476" spans="1:3" ht="15" customHeight="1">
      <c r="A476" s="188" t="s">
        <v>486</v>
      </c>
      <c r="B476" s="189"/>
      <c r="C476" s="185"/>
    </row>
    <row r="477" spans="1:3" ht="15" customHeight="1">
      <c r="A477" s="188" t="s">
        <v>487</v>
      </c>
      <c r="B477" s="189"/>
      <c r="C477" s="185"/>
    </row>
    <row r="478" spans="1:3" ht="15" customHeight="1">
      <c r="A478" s="177" t="s">
        <v>488</v>
      </c>
      <c r="B478" s="189"/>
      <c r="C478" s="185"/>
    </row>
    <row r="479" spans="1:3" ht="15" customHeight="1">
      <c r="A479" s="188" t="s">
        <v>489</v>
      </c>
      <c r="B479" s="189"/>
      <c r="C479" s="185"/>
    </row>
    <row r="480" spans="1:3" ht="15" customHeight="1">
      <c r="A480" s="188" t="s">
        <v>490</v>
      </c>
      <c r="B480" s="189"/>
      <c r="C480" s="185"/>
    </row>
    <row r="481" spans="1:3" ht="15" customHeight="1">
      <c r="A481" s="188" t="s">
        <v>491</v>
      </c>
      <c r="B481" s="189"/>
      <c r="C481" s="185"/>
    </row>
    <row r="482" spans="1:3" ht="15" customHeight="1">
      <c r="A482" s="177" t="s">
        <v>492</v>
      </c>
      <c r="B482" s="189"/>
      <c r="C482" s="185"/>
    </row>
    <row r="483" spans="1:3" ht="15" customHeight="1">
      <c r="A483" s="188" t="s">
        <v>493</v>
      </c>
      <c r="B483" s="189"/>
      <c r="C483" s="185"/>
    </row>
    <row r="484" spans="1:3" ht="15" customHeight="1">
      <c r="A484" s="188" t="s">
        <v>494</v>
      </c>
      <c r="B484" s="189"/>
      <c r="C484" s="185"/>
    </row>
    <row r="485" spans="1:3" ht="15" customHeight="1">
      <c r="A485" s="188" t="s">
        <v>495</v>
      </c>
      <c r="B485" s="189"/>
      <c r="C485" s="185"/>
    </row>
    <row r="486" spans="1:3" ht="15" customHeight="1">
      <c r="A486" s="177" t="s">
        <v>496</v>
      </c>
      <c r="B486" s="189"/>
      <c r="C486" s="185"/>
    </row>
    <row r="487" spans="1:3" ht="15" customHeight="1">
      <c r="A487" s="188" t="s">
        <v>497</v>
      </c>
      <c r="B487" s="189"/>
      <c r="C487" s="185"/>
    </row>
    <row r="488" spans="1:3" ht="15" customHeight="1">
      <c r="A488" s="188" t="s">
        <v>498</v>
      </c>
      <c r="B488" s="189"/>
      <c r="C488" s="185"/>
    </row>
    <row r="489" spans="1:3" ht="15" customHeight="1">
      <c r="A489" s="188" t="s">
        <v>499</v>
      </c>
      <c r="B489" s="189"/>
      <c r="C489" s="185"/>
    </row>
    <row r="490" spans="1:3" ht="15" customHeight="1">
      <c r="A490" s="188" t="s">
        <v>500</v>
      </c>
      <c r="B490" s="189"/>
      <c r="C490" s="185"/>
    </row>
    <row r="491" spans="1:3" ht="15" customHeight="1">
      <c r="A491" s="177" t="s">
        <v>501</v>
      </c>
      <c r="B491" s="190">
        <f>B492+B508+B516+B527+B536+B544</f>
        <v>577.3199999999999</v>
      </c>
      <c r="C491" s="186"/>
    </row>
    <row r="492" spans="1:3" ht="15" customHeight="1">
      <c r="A492" s="177" t="s">
        <v>502</v>
      </c>
      <c r="B492" s="190">
        <f>SUM(B493:B507)</f>
        <v>378.73999999999995</v>
      </c>
      <c r="C492" s="186"/>
    </row>
    <row r="493" spans="1:3" ht="15" customHeight="1">
      <c r="A493" s="188" t="s">
        <v>326</v>
      </c>
      <c r="B493" s="189">
        <v>148.54</v>
      </c>
      <c r="C493" s="185"/>
    </row>
    <row r="494" spans="1:3" ht="15" customHeight="1">
      <c r="A494" s="188" t="s">
        <v>327</v>
      </c>
      <c r="B494" s="189">
        <v>2.7</v>
      </c>
      <c r="C494" s="185"/>
    </row>
    <row r="495" spans="1:3" ht="15" customHeight="1">
      <c r="A495" s="188" t="s">
        <v>328</v>
      </c>
      <c r="B495" s="189"/>
      <c r="C495" s="185"/>
    </row>
    <row r="496" spans="1:3" ht="15" customHeight="1">
      <c r="A496" s="188" t="s">
        <v>503</v>
      </c>
      <c r="B496" s="189">
        <v>1.1</v>
      </c>
      <c r="C496" s="185"/>
    </row>
    <row r="497" spans="1:3" ht="15" customHeight="1">
      <c r="A497" s="188" t="s">
        <v>504</v>
      </c>
      <c r="B497" s="189"/>
      <c r="C497" s="185"/>
    </row>
    <row r="498" spans="1:3" ht="15" customHeight="1">
      <c r="A498" s="188" t="s">
        <v>505</v>
      </c>
      <c r="B498" s="189"/>
      <c r="C498" s="185"/>
    </row>
    <row r="499" spans="1:3" ht="15" customHeight="1">
      <c r="A499" s="188" t="s">
        <v>506</v>
      </c>
      <c r="B499" s="189"/>
      <c r="C499" s="185"/>
    </row>
    <row r="500" spans="1:3" ht="15" customHeight="1">
      <c r="A500" s="188" t="s">
        <v>507</v>
      </c>
      <c r="B500" s="189">
        <v>3.7</v>
      </c>
      <c r="C500" s="185"/>
    </row>
    <row r="501" spans="1:3" ht="15" customHeight="1">
      <c r="A501" s="188" t="s">
        <v>508</v>
      </c>
      <c r="B501" s="189">
        <v>3.7</v>
      </c>
      <c r="C501" s="185"/>
    </row>
    <row r="502" spans="1:3" ht="15" customHeight="1">
      <c r="A502" s="188" t="s">
        <v>509</v>
      </c>
      <c r="B502" s="189">
        <v>50</v>
      </c>
      <c r="C502" s="185"/>
    </row>
    <row r="503" spans="1:3" ht="15" customHeight="1">
      <c r="A503" s="188" t="s">
        <v>510</v>
      </c>
      <c r="B503" s="189"/>
      <c r="C503" s="185"/>
    </row>
    <row r="504" spans="1:3" ht="15" customHeight="1">
      <c r="A504" s="188" t="s">
        <v>511</v>
      </c>
      <c r="B504" s="189"/>
      <c r="C504" s="185"/>
    </row>
    <row r="505" spans="1:3" ht="15" customHeight="1">
      <c r="A505" s="188" t="s">
        <v>512</v>
      </c>
      <c r="B505" s="189"/>
      <c r="C505" s="185"/>
    </row>
    <row r="506" spans="1:3" ht="15" customHeight="1">
      <c r="A506" s="188" t="s">
        <v>513</v>
      </c>
      <c r="B506" s="189"/>
      <c r="C506" s="185"/>
    </row>
    <row r="507" spans="1:3" ht="15" customHeight="1">
      <c r="A507" s="188" t="s">
        <v>514</v>
      </c>
      <c r="B507" s="189">
        <f>84+85</f>
        <v>169</v>
      </c>
      <c r="C507" s="185"/>
    </row>
    <row r="508" spans="1:3" ht="15" customHeight="1">
      <c r="A508" s="177" t="s">
        <v>515</v>
      </c>
      <c r="B508" s="190">
        <f>SUM(B509:B515)</f>
        <v>87.37</v>
      </c>
      <c r="C508" s="186"/>
    </row>
    <row r="509" spans="1:3" ht="15" customHeight="1">
      <c r="A509" s="188" t="s">
        <v>326</v>
      </c>
      <c r="B509" s="189">
        <v>35.67</v>
      </c>
      <c r="C509" s="185"/>
    </row>
    <row r="510" spans="1:3" ht="15" customHeight="1">
      <c r="A510" s="188" t="s">
        <v>327</v>
      </c>
      <c r="B510" s="189">
        <v>48</v>
      </c>
      <c r="C510" s="185"/>
    </row>
    <row r="511" spans="1:3" ht="15" customHeight="1">
      <c r="A511" s="188" t="s">
        <v>328</v>
      </c>
      <c r="B511" s="189"/>
      <c r="C511" s="185"/>
    </row>
    <row r="512" spans="1:3" ht="15" customHeight="1">
      <c r="A512" s="188" t="s">
        <v>516</v>
      </c>
      <c r="B512" s="189">
        <v>3.7</v>
      </c>
      <c r="C512" s="185"/>
    </row>
    <row r="513" spans="1:3" ht="15" customHeight="1">
      <c r="A513" s="188" t="s">
        <v>517</v>
      </c>
      <c r="B513" s="189"/>
      <c r="C513" s="185"/>
    </row>
    <row r="514" spans="1:3" ht="15" customHeight="1">
      <c r="A514" s="188" t="s">
        <v>518</v>
      </c>
      <c r="B514" s="189"/>
      <c r="C514" s="185"/>
    </row>
    <row r="515" spans="1:3" ht="15" customHeight="1">
      <c r="A515" s="188" t="s">
        <v>519</v>
      </c>
      <c r="B515" s="189"/>
      <c r="C515" s="185"/>
    </row>
    <row r="516" spans="1:3" ht="15" customHeight="1">
      <c r="A516" s="177" t="s">
        <v>520</v>
      </c>
      <c r="B516" s="189"/>
      <c r="C516" s="185"/>
    </row>
    <row r="517" spans="1:3" ht="15" customHeight="1">
      <c r="A517" s="188" t="s">
        <v>326</v>
      </c>
      <c r="B517" s="189"/>
      <c r="C517" s="185"/>
    </row>
    <row r="518" spans="1:3" ht="15" customHeight="1">
      <c r="A518" s="188" t="s">
        <v>327</v>
      </c>
      <c r="B518" s="189"/>
      <c r="C518" s="185"/>
    </row>
    <row r="519" spans="1:3" ht="15" customHeight="1">
      <c r="A519" s="188" t="s">
        <v>328</v>
      </c>
      <c r="B519" s="189"/>
      <c r="C519" s="185"/>
    </row>
    <row r="520" spans="1:3" ht="15" customHeight="1">
      <c r="A520" s="188" t="s">
        <v>521</v>
      </c>
      <c r="B520" s="189"/>
      <c r="C520" s="185"/>
    </row>
    <row r="521" spans="1:3" ht="15" customHeight="1">
      <c r="A521" s="188" t="s">
        <v>522</v>
      </c>
      <c r="B521" s="189"/>
      <c r="C521" s="185"/>
    </row>
    <row r="522" spans="1:3" ht="15" customHeight="1">
      <c r="A522" s="188" t="s">
        <v>523</v>
      </c>
      <c r="B522" s="189"/>
      <c r="C522" s="185"/>
    </row>
    <row r="523" spans="1:3" ht="15" customHeight="1">
      <c r="A523" s="188" t="s">
        <v>524</v>
      </c>
      <c r="B523" s="189"/>
      <c r="C523" s="185"/>
    </row>
    <row r="524" spans="1:3" ht="15" customHeight="1">
      <c r="A524" s="188" t="s">
        <v>525</v>
      </c>
      <c r="B524" s="189"/>
      <c r="C524" s="185"/>
    </row>
    <row r="525" spans="1:3" ht="15" customHeight="1">
      <c r="A525" s="188" t="s">
        <v>526</v>
      </c>
      <c r="B525" s="189"/>
      <c r="C525" s="185"/>
    </row>
    <row r="526" spans="1:3" ht="15" customHeight="1">
      <c r="A526" s="188" t="s">
        <v>527</v>
      </c>
      <c r="B526" s="189"/>
      <c r="C526" s="185"/>
    </row>
    <row r="527" spans="1:3" ht="15" customHeight="1">
      <c r="A527" s="177" t="s">
        <v>528</v>
      </c>
      <c r="B527" s="189"/>
      <c r="C527" s="185"/>
    </row>
    <row r="528" spans="1:3" ht="15" customHeight="1">
      <c r="A528" s="188" t="s">
        <v>326</v>
      </c>
      <c r="B528" s="189"/>
      <c r="C528" s="185"/>
    </row>
    <row r="529" spans="1:3" ht="15" customHeight="1">
      <c r="A529" s="188" t="s">
        <v>327</v>
      </c>
      <c r="B529" s="189"/>
      <c r="C529" s="185"/>
    </row>
    <row r="530" spans="1:3" ht="15" customHeight="1">
      <c r="A530" s="188" t="s">
        <v>328</v>
      </c>
      <c r="B530" s="189"/>
      <c r="C530" s="185"/>
    </row>
    <row r="531" spans="1:3" ht="15" customHeight="1">
      <c r="A531" s="188" t="s">
        <v>529</v>
      </c>
      <c r="B531" s="189"/>
      <c r="C531" s="185"/>
    </row>
    <row r="532" spans="1:3" ht="15" customHeight="1">
      <c r="A532" s="188" t="s">
        <v>530</v>
      </c>
      <c r="B532" s="189"/>
      <c r="C532" s="185"/>
    </row>
    <row r="533" spans="1:3" ht="15" customHeight="1">
      <c r="A533" s="188" t="s">
        <v>531</v>
      </c>
      <c r="B533" s="189"/>
      <c r="C533" s="185"/>
    </row>
    <row r="534" spans="1:3" ht="15" customHeight="1">
      <c r="A534" s="188" t="s">
        <v>532</v>
      </c>
      <c r="B534" s="189"/>
      <c r="C534" s="185"/>
    </row>
    <row r="535" spans="1:3" ht="15" customHeight="1">
      <c r="A535" s="188" t="s">
        <v>533</v>
      </c>
      <c r="B535" s="189"/>
      <c r="C535" s="185"/>
    </row>
    <row r="536" spans="1:3" ht="15" customHeight="1">
      <c r="A536" s="177" t="s">
        <v>534</v>
      </c>
      <c r="B536" s="189"/>
      <c r="C536" s="185"/>
    </row>
    <row r="537" spans="1:3" ht="15" customHeight="1">
      <c r="A537" s="188" t="s">
        <v>326</v>
      </c>
      <c r="B537" s="189"/>
      <c r="C537" s="185"/>
    </row>
    <row r="538" spans="1:3" ht="15" customHeight="1">
      <c r="A538" s="188" t="s">
        <v>327</v>
      </c>
      <c r="B538" s="189"/>
      <c r="C538" s="185"/>
    </row>
    <row r="539" spans="1:3" ht="15" customHeight="1">
      <c r="A539" s="188" t="s">
        <v>328</v>
      </c>
      <c r="B539" s="189"/>
      <c r="C539" s="185"/>
    </row>
    <row r="540" spans="1:3" ht="15" customHeight="1">
      <c r="A540" s="188" t="s">
        <v>535</v>
      </c>
      <c r="B540" s="189"/>
      <c r="C540" s="185"/>
    </row>
    <row r="541" spans="1:3" ht="15" customHeight="1">
      <c r="A541" s="188" t="s">
        <v>536</v>
      </c>
      <c r="B541" s="189"/>
      <c r="C541" s="185"/>
    </row>
    <row r="542" spans="1:3" ht="15" customHeight="1">
      <c r="A542" s="188" t="s">
        <v>537</v>
      </c>
      <c r="B542" s="189"/>
      <c r="C542" s="185"/>
    </row>
    <row r="543" spans="1:3" ht="15" customHeight="1">
      <c r="A543" s="188" t="s">
        <v>538</v>
      </c>
      <c r="B543" s="189"/>
      <c r="C543" s="185"/>
    </row>
    <row r="544" spans="1:3" ht="15" customHeight="1">
      <c r="A544" s="194" t="s">
        <v>219</v>
      </c>
      <c r="B544" s="190">
        <f>SUM(B545:B547)</f>
        <v>111.21</v>
      </c>
      <c r="C544" s="186"/>
    </row>
    <row r="545" spans="1:3" ht="15" customHeight="1">
      <c r="A545" s="188" t="s">
        <v>539</v>
      </c>
      <c r="B545" s="189"/>
      <c r="C545" s="185"/>
    </row>
    <row r="546" spans="1:3" ht="15" customHeight="1">
      <c r="A546" s="188" t="s">
        <v>540</v>
      </c>
      <c r="B546" s="189"/>
      <c r="C546" s="185"/>
    </row>
    <row r="547" spans="1:3" ht="15" customHeight="1">
      <c r="A547" s="188" t="s">
        <v>541</v>
      </c>
      <c r="B547" s="189">
        <v>111.21</v>
      </c>
      <c r="C547" s="185"/>
    </row>
    <row r="548" spans="1:3" ht="15" customHeight="1">
      <c r="A548" s="177" t="s">
        <v>542</v>
      </c>
      <c r="B548" s="190">
        <f>B549+B568+B576+B578+B587+B591+B601+B609+B616+B624+B633+B638+B641+B644+B647+B650+B653+B657+B661+B669+B672</f>
        <v>25516.04</v>
      </c>
      <c r="C548" s="186"/>
    </row>
    <row r="549" spans="1:3" ht="15" customHeight="1">
      <c r="A549" s="177" t="s">
        <v>543</v>
      </c>
      <c r="B549" s="190">
        <f>SUM(B550:B567)</f>
        <v>983.06</v>
      </c>
      <c r="C549" s="186"/>
    </row>
    <row r="550" spans="1:3" ht="15" customHeight="1">
      <c r="A550" s="188" t="s">
        <v>326</v>
      </c>
      <c r="B550" s="189">
        <v>194.48</v>
      </c>
      <c r="C550" s="185"/>
    </row>
    <row r="551" spans="1:3" ht="15" customHeight="1">
      <c r="A551" s="188" t="s">
        <v>327</v>
      </c>
      <c r="B551" s="189"/>
      <c r="C551" s="185"/>
    </row>
    <row r="552" spans="1:3" ht="15" customHeight="1">
      <c r="A552" s="188" t="s">
        <v>328</v>
      </c>
      <c r="B552" s="189"/>
      <c r="C552" s="185"/>
    </row>
    <row r="553" spans="1:3" ht="15" customHeight="1">
      <c r="A553" s="188" t="s">
        <v>544</v>
      </c>
      <c r="B553" s="189">
        <v>8.53</v>
      </c>
      <c r="C553" s="185"/>
    </row>
    <row r="554" spans="1:3" ht="15" customHeight="1">
      <c r="A554" s="188" t="s">
        <v>545</v>
      </c>
      <c r="B554" s="189">
        <v>17.65</v>
      </c>
      <c r="C554" s="185"/>
    </row>
    <row r="555" spans="1:3" ht="15" customHeight="1">
      <c r="A555" s="188" t="s">
        <v>546</v>
      </c>
      <c r="B555" s="189">
        <v>7.24</v>
      </c>
      <c r="C555" s="185"/>
    </row>
    <row r="556" spans="1:3" ht="15" customHeight="1">
      <c r="A556" s="188" t="s">
        <v>547</v>
      </c>
      <c r="B556" s="189"/>
      <c r="C556" s="185"/>
    </row>
    <row r="557" spans="1:3" ht="15" customHeight="1">
      <c r="A557" s="188" t="s">
        <v>356</v>
      </c>
      <c r="B557" s="189"/>
      <c r="C557" s="185"/>
    </row>
    <row r="558" spans="1:3" ht="15" customHeight="1">
      <c r="A558" s="188" t="s">
        <v>548</v>
      </c>
      <c r="B558" s="189">
        <v>155.16</v>
      </c>
      <c r="C558" s="185"/>
    </row>
    <row r="559" spans="1:3" ht="15" customHeight="1">
      <c r="A559" s="188" t="s">
        <v>549</v>
      </c>
      <c r="B559" s="189"/>
      <c r="C559" s="185"/>
    </row>
    <row r="560" spans="1:3" ht="15" customHeight="1">
      <c r="A560" s="188" t="s">
        <v>550</v>
      </c>
      <c r="B560" s="189"/>
      <c r="C560" s="185"/>
    </row>
    <row r="561" spans="1:3" ht="15" customHeight="1">
      <c r="A561" s="188" t="s">
        <v>551</v>
      </c>
      <c r="B561" s="189"/>
      <c r="C561" s="185"/>
    </row>
    <row r="562" spans="1:3" ht="15" customHeight="1">
      <c r="A562" s="188" t="s">
        <v>552</v>
      </c>
      <c r="B562" s="189">
        <v>0</v>
      </c>
      <c r="C562" s="185"/>
    </row>
    <row r="563" spans="1:3" ht="15" customHeight="1">
      <c r="A563" s="188" t="s">
        <v>553</v>
      </c>
      <c r="B563" s="189">
        <v>0</v>
      </c>
      <c r="C563" s="185"/>
    </row>
    <row r="564" spans="1:3" ht="15" customHeight="1">
      <c r="A564" s="188" t="s">
        <v>554</v>
      </c>
      <c r="B564" s="189">
        <v>0</v>
      </c>
      <c r="C564" s="185"/>
    </row>
    <row r="565" spans="1:3" ht="15" customHeight="1">
      <c r="A565" s="188" t="s">
        <v>555</v>
      </c>
      <c r="B565" s="189">
        <v>600</v>
      </c>
      <c r="C565" s="185"/>
    </row>
    <row r="566" spans="1:3" ht="15" customHeight="1">
      <c r="A566" s="188" t="s">
        <v>329</v>
      </c>
      <c r="B566" s="189"/>
      <c r="C566" s="185"/>
    </row>
    <row r="567" spans="1:6" ht="15" customHeight="1">
      <c r="A567" s="188" t="s">
        <v>556</v>
      </c>
      <c r="B567" s="189"/>
      <c r="C567" s="185"/>
      <c r="D567" s="168"/>
      <c r="E567" s="168"/>
      <c r="F567" s="168"/>
    </row>
    <row r="568" spans="1:6" ht="15" customHeight="1">
      <c r="A568" s="177" t="s">
        <v>557</v>
      </c>
      <c r="B568" s="190">
        <f>SUM(B569:B575)</f>
        <v>2319.9300000000003</v>
      </c>
      <c r="C568" s="186"/>
      <c r="D568" s="168"/>
      <c r="E568" s="168"/>
      <c r="F568" s="168"/>
    </row>
    <row r="569" spans="1:3" ht="15" customHeight="1">
      <c r="A569" s="188" t="s">
        <v>326</v>
      </c>
      <c r="B569" s="189">
        <v>149.53</v>
      </c>
      <c r="C569" s="185"/>
    </row>
    <row r="570" spans="1:3" ht="15" customHeight="1">
      <c r="A570" s="188" t="s">
        <v>327</v>
      </c>
      <c r="B570" s="189"/>
      <c r="C570" s="185"/>
    </row>
    <row r="571" spans="1:3" ht="15" customHeight="1">
      <c r="A571" s="188" t="s">
        <v>328</v>
      </c>
      <c r="B571" s="189"/>
      <c r="C571" s="185"/>
    </row>
    <row r="572" spans="1:3" ht="15" customHeight="1">
      <c r="A572" s="188" t="s">
        <v>558</v>
      </c>
      <c r="B572" s="189"/>
      <c r="C572" s="185"/>
    </row>
    <row r="573" spans="1:3" ht="15" customHeight="1">
      <c r="A573" s="188" t="s">
        <v>559</v>
      </c>
      <c r="B573" s="189"/>
      <c r="C573" s="185"/>
    </row>
    <row r="574" spans="1:3" ht="15" customHeight="1">
      <c r="A574" s="188" t="s">
        <v>560</v>
      </c>
      <c r="B574" s="189">
        <v>2104.8</v>
      </c>
      <c r="C574" s="185"/>
    </row>
    <row r="575" spans="1:3" ht="15" customHeight="1">
      <c r="A575" s="188" t="s">
        <v>561</v>
      </c>
      <c r="B575" s="189">
        <v>65.6</v>
      </c>
      <c r="C575" s="185"/>
    </row>
    <row r="576" spans="1:3" ht="15" customHeight="1">
      <c r="A576" s="177" t="s">
        <v>562</v>
      </c>
      <c r="B576" s="189"/>
      <c r="C576" s="185"/>
    </row>
    <row r="577" spans="1:3" ht="15" customHeight="1">
      <c r="A577" s="188" t="s">
        <v>563</v>
      </c>
      <c r="B577" s="189"/>
      <c r="C577" s="185"/>
    </row>
    <row r="578" spans="1:3" ht="15" customHeight="1">
      <c r="A578" s="177" t="s">
        <v>564</v>
      </c>
      <c r="B578" s="190">
        <f>SUM(B579:B586)</f>
        <v>10134.050000000001</v>
      </c>
      <c r="C578" s="186"/>
    </row>
    <row r="579" spans="1:3" ht="15" customHeight="1">
      <c r="A579" s="188" t="s">
        <v>565</v>
      </c>
      <c r="B579" s="189">
        <v>2042</v>
      </c>
      <c r="C579" s="185"/>
    </row>
    <row r="580" spans="1:3" ht="15" customHeight="1">
      <c r="A580" s="188" t="s">
        <v>566</v>
      </c>
      <c r="B580" s="189"/>
      <c r="C580" s="185"/>
    </row>
    <row r="581" spans="1:3" ht="15" customHeight="1">
      <c r="A581" s="188" t="s">
        <v>567</v>
      </c>
      <c r="B581" s="189"/>
      <c r="C581" s="185"/>
    </row>
    <row r="582" spans="1:3" ht="15" customHeight="1">
      <c r="A582" s="188" t="s">
        <v>568</v>
      </c>
      <c r="B582" s="189">
        <v>7055.38</v>
      </c>
      <c r="C582" s="185"/>
    </row>
    <row r="583" spans="1:3" ht="15" customHeight="1">
      <c r="A583" s="188" t="s">
        <v>569</v>
      </c>
      <c r="B583" s="189"/>
      <c r="C583" s="185"/>
    </row>
    <row r="584" spans="1:3" ht="15" customHeight="1">
      <c r="A584" s="188" t="s">
        <v>570</v>
      </c>
      <c r="B584" s="189"/>
      <c r="C584" s="185"/>
    </row>
    <row r="585" spans="1:3" ht="15" customHeight="1">
      <c r="A585" s="188" t="s">
        <v>571</v>
      </c>
      <c r="B585" s="189">
        <v>1036.67</v>
      </c>
      <c r="C585" s="185"/>
    </row>
    <row r="586" spans="1:3" ht="15" customHeight="1">
      <c r="A586" s="188" t="s">
        <v>572</v>
      </c>
      <c r="B586" s="189"/>
      <c r="C586" s="185"/>
    </row>
    <row r="587" spans="1:3" ht="15" customHeight="1">
      <c r="A587" s="177" t="s">
        <v>573</v>
      </c>
      <c r="B587" s="189"/>
      <c r="C587" s="185"/>
    </row>
    <row r="588" spans="1:3" ht="15" customHeight="1">
      <c r="A588" s="188" t="s">
        <v>574</v>
      </c>
      <c r="B588" s="189"/>
      <c r="C588" s="185"/>
    </row>
    <row r="589" spans="1:3" ht="15" customHeight="1">
      <c r="A589" s="188" t="s">
        <v>575</v>
      </c>
      <c r="B589" s="189"/>
      <c r="C589" s="185"/>
    </row>
    <row r="590" spans="1:3" ht="15" customHeight="1">
      <c r="A590" s="188" t="s">
        <v>576</v>
      </c>
      <c r="B590" s="189"/>
      <c r="C590" s="185"/>
    </row>
    <row r="591" spans="1:3" ht="15" customHeight="1">
      <c r="A591" s="177" t="s">
        <v>577</v>
      </c>
      <c r="B591" s="189"/>
      <c r="C591" s="185"/>
    </row>
    <row r="592" spans="1:3" ht="15" customHeight="1">
      <c r="A592" s="188" t="s">
        <v>578</v>
      </c>
      <c r="B592" s="189"/>
      <c r="C592" s="185"/>
    </row>
    <row r="593" spans="1:3" ht="15" customHeight="1">
      <c r="A593" s="188" t="s">
        <v>579</v>
      </c>
      <c r="B593" s="189"/>
      <c r="C593" s="185"/>
    </row>
    <row r="594" spans="1:3" ht="15" customHeight="1">
      <c r="A594" s="188" t="s">
        <v>580</v>
      </c>
      <c r="B594" s="189"/>
      <c r="C594" s="185"/>
    </row>
    <row r="595" spans="1:3" ht="15" customHeight="1">
      <c r="A595" s="188" t="s">
        <v>581</v>
      </c>
      <c r="B595" s="189"/>
      <c r="C595" s="185"/>
    </row>
    <row r="596" spans="1:3" ht="15" customHeight="1">
      <c r="A596" s="188" t="s">
        <v>582</v>
      </c>
      <c r="B596" s="189"/>
      <c r="C596" s="185"/>
    </row>
    <row r="597" spans="1:3" ht="15" customHeight="1">
      <c r="A597" s="188" t="s">
        <v>583</v>
      </c>
      <c r="B597" s="189"/>
      <c r="C597" s="185"/>
    </row>
    <row r="598" spans="1:3" ht="15" customHeight="1">
      <c r="A598" s="188" t="s">
        <v>584</v>
      </c>
      <c r="B598" s="189"/>
      <c r="C598" s="185"/>
    </row>
    <row r="599" spans="1:3" ht="15" customHeight="1">
      <c r="A599" s="188" t="s">
        <v>585</v>
      </c>
      <c r="B599" s="189"/>
      <c r="C599" s="185"/>
    </row>
    <row r="600" spans="1:3" ht="15" customHeight="1">
      <c r="A600" s="188" t="s">
        <v>586</v>
      </c>
      <c r="B600" s="189"/>
      <c r="C600" s="185"/>
    </row>
    <row r="601" spans="1:3" ht="15" customHeight="1">
      <c r="A601" s="177" t="s">
        <v>587</v>
      </c>
      <c r="B601" s="190">
        <f>SUM(B602:B608)</f>
        <v>3089.4</v>
      </c>
      <c r="C601" s="186"/>
    </row>
    <row r="602" spans="1:3" ht="15" customHeight="1">
      <c r="A602" s="188" t="s">
        <v>588</v>
      </c>
      <c r="B602" s="189">
        <v>600</v>
      </c>
      <c r="C602" s="185"/>
    </row>
    <row r="603" spans="1:3" ht="15" customHeight="1">
      <c r="A603" s="188" t="s">
        <v>589</v>
      </c>
      <c r="B603" s="189"/>
      <c r="C603" s="185"/>
    </row>
    <row r="604" spans="1:3" ht="15" customHeight="1">
      <c r="A604" s="188" t="s">
        <v>590</v>
      </c>
      <c r="B604" s="189"/>
      <c r="C604" s="185"/>
    </row>
    <row r="605" spans="1:3" ht="15" customHeight="1">
      <c r="A605" s="188" t="s">
        <v>591</v>
      </c>
      <c r="B605" s="189"/>
      <c r="C605" s="185"/>
    </row>
    <row r="606" spans="1:3" ht="15" customHeight="1">
      <c r="A606" s="188" t="s">
        <v>592</v>
      </c>
      <c r="B606" s="189">
        <v>246.4</v>
      </c>
      <c r="C606" s="185"/>
    </row>
    <row r="607" spans="1:3" ht="15" customHeight="1">
      <c r="A607" s="188" t="s">
        <v>593</v>
      </c>
      <c r="B607" s="189"/>
      <c r="C607" s="185"/>
    </row>
    <row r="608" spans="1:3" ht="15" customHeight="1">
      <c r="A608" s="188" t="s">
        <v>594</v>
      </c>
      <c r="B608" s="189">
        <f>148+2095</f>
        <v>2243</v>
      </c>
      <c r="C608" s="185"/>
    </row>
    <row r="609" spans="1:3" ht="15" customHeight="1">
      <c r="A609" s="177" t="s">
        <v>595</v>
      </c>
      <c r="B609" s="190">
        <f>SUM(B610:B615)</f>
        <v>152</v>
      </c>
      <c r="C609" s="186"/>
    </row>
    <row r="610" spans="1:3" ht="15" customHeight="1">
      <c r="A610" s="188" t="s">
        <v>596</v>
      </c>
      <c r="B610" s="189"/>
      <c r="C610" s="185"/>
    </row>
    <row r="611" spans="1:3" ht="15" customHeight="1">
      <c r="A611" s="188" t="s">
        <v>597</v>
      </c>
      <c r="B611" s="189">
        <v>28</v>
      </c>
      <c r="C611" s="185"/>
    </row>
    <row r="612" spans="1:3" ht="15" customHeight="1">
      <c r="A612" s="188" t="s">
        <v>598</v>
      </c>
      <c r="B612" s="189"/>
      <c r="C612" s="185"/>
    </row>
    <row r="613" spans="1:3" ht="15" customHeight="1">
      <c r="A613" s="188" t="s">
        <v>599</v>
      </c>
      <c r="B613" s="189"/>
      <c r="C613" s="185"/>
    </row>
    <row r="614" spans="1:3" ht="15" customHeight="1">
      <c r="A614" s="188" t="s">
        <v>600</v>
      </c>
      <c r="B614" s="189"/>
      <c r="C614" s="185"/>
    </row>
    <row r="615" spans="1:3" ht="15" customHeight="1">
      <c r="A615" s="188" t="s">
        <v>601</v>
      </c>
      <c r="B615" s="189">
        <v>124</v>
      </c>
      <c r="C615" s="185"/>
    </row>
    <row r="616" spans="1:3" ht="15" customHeight="1">
      <c r="A616" s="177" t="s">
        <v>602</v>
      </c>
      <c r="B616" s="190">
        <f>SUM(B617:B623)</f>
        <v>201</v>
      </c>
      <c r="C616" s="186"/>
    </row>
    <row r="617" spans="1:3" ht="15" customHeight="1">
      <c r="A617" s="188" t="s">
        <v>603</v>
      </c>
      <c r="B617" s="189"/>
      <c r="C617" s="185"/>
    </row>
    <row r="618" spans="1:3" ht="15" customHeight="1">
      <c r="A618" s="188" t="s">
        <v>604</v>
      </c>
      <c r="B618" s="189">
        <v>66</v>
      </c>
      <c r="C618" s="185"/>
    </row>
    <row r="619" spans="1:3" ht="15" customHeight="1">
      <c r="A619" s="188" t="s">
        <v>605</v>
      </c>
      <c r="B619" s="189"/>
      <c r="C619" s="185"/>
    </row>
    <row r="620" spans="1:3" ht="15" customHeight="1">
      <c r="A620" s="188" t="s">
        <v>606</v>
      </c>
      <c r="B620" s="189"/>
      <c r="C620" s="185"/>
    </row>
    <row r="621" spans="1:3" ht="15" customHeight="1">
      <c r="A621" s="188" t="s">
        <v>607</v>
      </c>
      <c r="B621" s="189"/>
      <c r="C621" s="185"/>
    </row>
    <row r="622" spans="1:3" ht="15" customHeight="1">
      <c r="A622" s="188" t="s">
        <v>608</v>
      </c>
      <c r="B622" s="189"/>
      <c r="C622" s="185"/>
    </row>
    <row r="623" spans="1:3" ht="15" customHeight="1">
      <c r="A623" s="188" t="s">
        <v>609</v>
      </c>
      <c r="B623" s="189">
        <v>135</v>
      </c>
      <c r="C623" s="185"/>
    </row>
    <row r="624" spans="1:3" ht="15" customHeight="1">
      <c r="A624" s="177" t="s">
        <v>610</v>
      </c>
      <c r="B624" s="190">
        <f>SUM(B625:B626)</f>
        <v>30.779999999999998</v>
      </c>
      <c r="C624" s="186"/>
    </row>
    <row r="625" spans="1:3" ht="15" customHeight="1">
      <c r="A625" s="188" t="s">
        <v>326</v>
      </c>
      <c r="B625" s="189">
        <v>29.08</v>
      </c>
      <c r="C625" s="185"/>
    </row>
    <row r="626" spans="1:3" ht="15" customHeight="1">
      <c r="A626" s="188" t="s">
        <v>327</v>
      </c>
      <c r="B626" s="189">
        <v>1.7</v>
      </c>
      <c r="C626" s="185"/>
    </row>
    <row r="627" spans="1:3" ht="15" customHeight="1">
      <c r="A627" s="188" t="s">
        <v>328</v>
      </c>
      <c r="B627" s="189"/>
      <c r="C627" s="185"/>
    </row>
    <row r="628" spans="1:3" ht="15" customHeight="1">
      <c r="A628" s="188" t="s">
        <v>611</v>
      </c>
      <c r="B628" s="189"/>
      <c r="C628" s="185"/>
    </row>
    <row r="629" spans="1:3" ht="15" customHeight="1">
      <c r="A629" s="188" t="s">
        <v>612</v>
      </c>
      <c r="B629" s="189"/>
      <c r="C629" s="185"/>
    </row>
    <row r="630" spans="1:3" ht="15" customHeight="1">
      <c r="A630" s="188" t="s">
        <v>613</v>
      </c>
      <c r="B630" s="189"/>
      <c r="C630" s="185"/>
    </row>
    <row r="631" spans="1:3" ht="15" customHeight="1">
      <c r="A631" s="188" t="s">
        <v>614</v>
      </c>
      <c r="B631" s="189"/>
      <c r="C631" s="185"/>
    </row>
    <row r="632" spans="1:3" ht="15" customHeight="1">
      <c r="A632" s="188" t="s">
        <v>615</v>
      </c>
      <c r="B632" s="189"/>
      <c r="C632" s="185"/>
    </row>
    <row r="633" spans="1:3" ht="15" customHeight="1">
      <c r="A633" s="177" t="s">
        <v>616</v>
      </c>
      <c r="B633" s="189"/>
      <c r="C633" s="185"/>
    </row>
    <row r="634" spans="1:3" ht="15" customHeight="1">
      <c r="A634" s="188" t="s">
        <v>326</v>
      </c>
      <c r="B634" s="189"/>
      <c r="C634" s="185"/>
    </row>
    <row r="635" spans="1:3" ht="15" customHeight="1">
      <c r="A635" s="188" t="s">
        <v>327</v>
      </c>
      <c r="B635" s="189"/>
      <c r="C635" s="185"/>
    </row>
    <row r="636" spans="1:3" ht="15" customHeight="1">
      <c r="A636" s="188" t="s">
        <v>328</v>
      </c>
      <c r="B636" s="189"/>
      <c r="C636" s="185"/>
    </row>
    <row r="637" spans="1:3" ht="15" customHeight="1">
      <c r="A637" s="188" t="s">
        <v>617</v>
      </c>
      <c r="B637" s="189"/>
      <c r="C637" s="185"/>
    </row>
    <row r="638" spans="1:3" ht="15" customHeight="1">
      <c r="A638" s="177" t="s">
        <v>618</v>
      </c>
      <c r="B638" s="190">
        <f>SUM(B639:B640)</f>
        <v>5868</v>
      </c>
      <c r="C638" s="186"/>
    </row>
    <row r="639" spans="1:3" ht="15" customHeight="1">
      <c r="A639" s="188" t="s">
        <v>619</v>
      </c>
      <c r="B639" s="189">
        <f>65+4799</f>
        <v>4864</v>
      </c>
      <c r="C639" s="185"/>
    </row>
    <row r="640" spans="1:3" ht="15" customHeight="1">
      <c r="A640" s="188" t="s">
        <v>620</v>
      </c>
      <c r="B640" s="189">
        <v>1004</v>
      </c>
      <c r="C640" s="185"/>
    </row>
    <row r="641" spans="1:3" ht="15" customHeight="1">
      <c r="A641" s="177" t="s">
        <v>621</v>
      </c>
      <c r="B641" s="189"/>
      <c r="C641" s="185"/>
    </row>
    <row r="642" spans="1:3" ht="15" customHeight="1">
      <c r="A642" s="188" t="s">
        <v>622</v>
      </c>
      <c r="B642" s="189"/>
      <c r="C642" s="185"/>
    </row>
    <row r="643" spans="1:3" ht="15" customHeight="1">
      <c r="A643" s="188" t="s">
        <v>623</v>
      </c>
      <c r="B643" s="189"/>
      <c r="C643" s="185"/>
    </row>
    <row r="644" spans="1:3" ht="15" customHeight="1">
      <c r="A644" s="177" t="s">
        <v>624</v>
      </c>
      <c r="B644" s="189"/>
      <c r="C644" s="185"/>
    </row>
    <row r="645" spans="1:3" ht="15" customHeight="1">
      <c r="A645" s="188" t="s">
        <v>625</v>
      </c>
      <c r="B645" s="189"/>
      <c r="C645" s="185"/>
    </row>
    <row r="646" spans="1:3" ht="15" customHeight="1">
      <c r="A646" s="188" t="s">
        <v>626</v>
      </c>
      <c r="B646" s="189"/>
      <c r="C646" s="185"/>
    </row>
    <row r="647" spans="1:3" ht="15" customHeight="1">
      <c r="A647" s="177" t="s">
        <v>627</v>
      </c>
      <c r="B647" s="189"/>
      <c r="C647" s="185"/>
    </row>
    <row r="648" spans="1:3" ht="15" customHeight="1">
      <c r="A648" s="188" t="s">
        <v>628</v>
      </c>
      <c r="B648" s="189"/>
      <c r="C648" s="185"/>
    </row>
    <row r="649" spans="1:3" ht="15" customHeight="1">
      <c r="A649" s="188" t="s">
        <v>629</v>
      </c>
      <c r="B649" s="189"/>
      <c r="C649" s="185"/>
    </row>
    <row r="650" spans="1:3" ht="15" customHeight="1">
      <c r="A650" s="177" t="s">
        <v>630</v>
      </c>
      <c r="B650" s="189"/>
      <c r="C650" s="185"/>
    </row>
    <row r="651" spans="1:3" ht="15" customHeight="1">
      <c r="A651" s="188" t="s">
        <v>631</v>
      </c>
      <c r="B651" s="189"/>
      <c r="C651" s="185"/>
    </row>
    <row r="652" spans="1:3" ht="15" customHeight="1">
      <c r="A652" s="188" t="s">
        <v>632</v>
      </c>
      <c r="B652" s="189"/>
      <c r="C652" s="185"/>
    </row>
    <row r="653" spans="1:3" ht="15" customHeight="1">
      <c r="A653" s="177" t="s">
        <v>633</v>
      </c>
      <c r="B653" s="190">
        <f>SUM(B654:B656)</f>
        <v>2368.7</v>
      </c>
      <c r="C653" s="186"/>
    </row>
    <row r="654" spans="1:3" ht="15" customHeight="1">
      <c r="A654" s="188" t="s">
        <v>634</v>
      </c>
      <c r="B654" s="189">
        <v>110</v>
      </c>
      <c r="C654" s="185"/>
    </row>
    <row r="655" spans="1:3" ht="15" customHeight="1">
      <c r="A655" s="188" t="s">
        <v>635</v>
      </c>
      <c r="B655" s="189">
        <f>30+2221</f>
        <v>2251</v>
      </c>
      <c r="C655" s="185"/>
    </row>
    <row r="656" spans="1:3" ht="15" customHeight="1">
      <c r="A656" s="188" t="s">
        <v>636</v>
      </c>
      <c r="B656" s="189">
        <v>7.7</v>
      </c>
      <c r="C656" s="185"/>
    </row>
    <row r="657" spans="1:3" ht="15" customHeight="1">
      <c r="A657" s="177" t="s">
        <v>637</v>
      </c>
      <c r="B657" s="190">
        <f>SUM(B658:B660)</f>
        <v>248.78000000000003</v>
      </c>
      <c r="C657" s="186"/>
    </row>
    <row r="658" spans="1:3" ht="15" customHeight="1">
      <c r="A658" s="188" t="s">
        <v>638</v>
      </c>
      <c r="B658" s="189">
        <v>42.67</v>
      </c>
      <c r="C658" s="185"/>
    </row>
    <row r="659" spans="1:3" ht="15" customHeight="1">
      <c r="A659" s="188" t="s">
        <v>639</v>
      </c>
      <c r="B659" s="189">
        <v>206.11</v>
      </c>
      <c r="C659" s="185"/>
    </row>
    <row r="660" spans="1:3" ht="15" customHeight="1">
      <c r="A660" s="188" t="s">
        <v>640</v>
      </c>
      <c r="B660" s="189"/>
      <c r="C660" s="185"/>
    </row>
    <row r="661" spans="1:3" ht="15" customHeight="1">
      <c r="A661" s="177" t="s">
        <v>641</v>
      </c>
      <c r="B661" s="190">
        <f>SUM(B662:B667)</f>
        <v>120.34</v>
      </c>
      <c r="C661" s="186"/>
    </row>
    <row r="662" spans="1:3" ht="15" customHeight="1">
      <c r="A662" s="188" t="s">
        <v>326</v>
      </c>
      <c r="B662" s="189">
        <v>90.34</v>
      </c>
      <c r="C662" s="185"/>
    </row>
    <row r="663" spans="1:3" ht="15" customHeight="1">
      <c r="A663" s="188" t="s">
        <v>327</v>
      </c>
      <c r="B663" s="189">
        <v>30</v>
      </c>
      <c r="C663" s="185"/>
    </row>
    <row r="664" spans="1:3" ht="15" customHeight="1">
      <c r="A664" s="188" t="s">
        <v>328</v>
      </c>
      <c r="B664" s="189"/>
      <c r="C664" s="185"/>
    </row>
    <row r="665" spans="1:3" ht="15" customHeight="1">
      <c r="A665" s="188" t="s">
        <v>642</v>
      </c>
      <c r="B665" s="189"/>
      <c r="C665" s="185"/>
    </row>
    <row r="666" spans="1:3" ht="15" customHeight="1">
      <c r="A666" s="188" t="s">
        <v>643</v>
      </c>
      <c r="B666" s="189"/>
      <c r="C666" s="185"/>
    </row>
    <row r="667" spans="1:3" ht="15" customHeight="1">
      <c r="A667" s="188" t="s">
        <v>329</v>
      </c>
      <c r="B667" s="189"/>
      <c r="C667" s="185"/>
    </row>
    <row r="668" spans="1:3" ht="15" customHeight="1">
      <c r="A668" s="188" t="s">
        <v>644</v>
      </c>
      <c r="B668" s="189"/>
      <c r="C668" s="185"/>
    </row>
    <row r="669" spans="1:3" ht="15" customHeight="1">
      <c r="A669" s="177" t="s">
        <v>645</v>
      </c>
      <c r="B669" s="189"/>
      <c r="C669" s="185"/>
    </row>
    <row r="670" spans="1:3" ht="15" customHeight="1">
      <c r="A670" s="188" t="s">
        <v>646</v>
      </c>
      <c r="B670" s="189"/>
      <c r="C670" s="185"/>
    </row>
    <row r="671" spans="1:3" ht="15" customHeight="1">
      <c r="A671" s="188" t="s">
        <v>647</v>
      </c>
      <c r="B671" s="195"/>
      <c r="C671" s="185"/>
    </row>
    <row r="672" spans="1:2" ht="15" customHeight="1">
      <c r="A672" s="177" t="s">
        <v>648</v>
      </c>
      <c r="B672" s="196"/>
    </row>
    <row r="673" spans="1:3" ht="15" customHeight="1">
      <c r="A673" s="188" t="s">
        <v>649</v>
      </c>
      <c r="B673" s="197"/>
      <c r="C673" s="185"/>
    </row>
    <row r="674" spans="1:3" ht="15" customHeight="1">
      <c r="A674" s="177" t="s">
        <v>650</v>
      </c>
      <c r="B674" s="190">
        <f>B675+B680+B694+B698+B710+B713+B717+B722+B726+B730+B733+B742+B744</f>
        <v>7850.089999999999</v>
      </c>
      <c r="C674" s="186"/>
    </row>
    <row r="675" spans="1:3" ht="15" customHeight="1">
      <c r="A675" s="177" t="s">
        <v>651</v>
      </c>
      <c r="B675" s="190">
        <f>SUM(B676:B679)</f>
        <v>1857.71</v>
      </c>
      <c r="C675" s="186"/>
    </row>
    <row r="676" spans="1:3" ht="15" customHeight="1">
      <c r="A676" s="188" t="s">
        <v>326</v>
      </c>
      <c r="B676" s="189">
        <v>293.66</v>
      </c>
      <c r="C676" s="185"/>
    </row>
    <row r="677" spans="1:3" ht="15" customHeight="1">
      <c r="A677" s="188" t="s">
        <v>327</v>
      </c>
      <c r="B677" s="189">
        <v>1494.75</v>
      </c>
      <c r="C677" s="185"/>
    </row>
    <row r="678" spans="1:3" ht="15" customHeight="1">
      <c r="A678" s="188" t="s">
        <v>328</v>
      </c>
      <c r="B678" s="189"/>
      <c r="C678" s="185"/>
    </row>
    <row r="679" spans="1:3" ht="15" customHeight="1">
      <c r="A679" s="188" t="s">
        <v>652</v>
      </c>
      <c r="B679" s="189">
        <v>69.3</v>
      </c>
      <c r="C679" s="185"/>
    </row>
    <row r="680" spans="1:3" ht="15" customHeight="1">
      <c r="A680" s="177" t="s">
        <v>653</v>
      </c>
      <c r="B680" s="189"/>
      <c r="C680" s="185"/>
    </row>
    <row r="681" spans="1:3" ht="15" customHeight="1">
      <c r="A681" s="188" t="s">
        <v>654</v>
      </c>
      <c r="B681" s="189"/>
      <c r="C681" s="185"/>
    </row>
    <row r="682" spans="1:3" ht="15" customHeight="1">
      <c r="A682" s="188" t="s">
        <v>655</v>
      </c>
      <c r="B682" s="189"/>
      <c r="C682" s="185"/>
    </row>
    <row r="683" spans="1:3" ht="15" customHeight="1">
      <c r="A683" s="188" t="s">
        <v>656</v>
      </c>
      <c r="B683" s="189"/>
      <c r="C683" s="185"/>
    </row>
    <row r="684" spans="1:3" ht="15" customHeight="1">
      <c r="A684" s="188" t="s">
        <v>657</v>
      </c>
      <c r="B684" s="189"/>
      <c r="C684" s="185"/>
    </row>
    <row r="685" spans="1:3" ht="15" customHeight="1">
      <c r="A685" s="188" t="s">
        <v>658</v>
      </c>
      <c r="B685" s="189"/>
      <c r="C685" s="185"/>
    </row>
    <row r="686" spans="1:6" ht="15" customHeight="1">
      <c r="A686" s="188" t="s">
        <v>659</v>
      </c>
      <c r="B686" s="189"/>
      <c r="C686" s="185"/>
      <c r="D686" s="168"/>
      <c r="E686" s="168"/>
      <c r="F686" s="168"/>
    </row>
    <row r="687" spans="1:3" ht="15" customHeight="1">
      <c r="A687" s="188" t="s">
        <v>660</v>
      </c>
      <c r="B687" s="189"/>
      <c r="C687" s="185"/>
    </row>
    <row r="688" spans="1:3" ht="15" customHeight="1">
      <c r="A688" s="188" t="s">
        <v>661</v>
      </c>
      <c r="B688" s="189"/>
      <c r="C688" s="185"/>
    </row>
    <row r="689" spans="1:3" ht="15" customHeight="1">
      <c r="A689" s="188" t="s">
        <v>662</v>
      </c>
      <c r="B689" s="189"/>
      <c r="C689" s="185"/>
    </row>
    <row r="690" spans="1:3" ht="15" customHeight="1">
      <c r="A690" s="188" t="s">
        <v>663</v>
      </c>
      <c r="B690" s="189"/>
      <c r="C690" s="185"/>
    </row>
    <row r="691" spans="1:3" ht="15" customHeight="1">
      <c r="A691" s="188" t="s">
        <v>664</v>
      </c>
      <c r="B691" s="189"/>
      <c r="C691" s="185"/>
    </row>
    <row r="692" spans="1:3" ht="15" customHeight="1">
      <c r="A692" s="188" t="s">
        <v>665</v>
      </c>
      <c r="B692" s="189"/>
      <c r="C692" s="185"/>
    </row>
    <row r="693" spans="1:3" ht="15" customHeight="1">
      <c r="A693" s="188" t="s">
        <v>666</v>
      </c>
      <c r="B693" s="189"/>
      <c r="C693" s="185"/>
    </row>
    <row r="694" spans="1:3" ht="15" customHeight="1">
      <c r="A694" s="177" t="s">
        <v>667</v>
      </c>
      <c r="B694" s="189"/>
      <c r="C694" s="185"/>
    </row>
    <row r="695" spans="1:3" ht="15" customHeight="1">
      <c r="A695" s="188" t="s">
        <v>668</v>
      </c>
      <c r="B695" s="189"/>
      <c r="C695" s="185"/>
    </row>
    <row r="696" spans="1:3" ht="15" customHeight="1">
      <c r="A696" s="188" t="s">
        <v>669</v>
      </c>
      <c r="B696" s="189"/>
      <c r="C696" s="185"/>
    </row>
    <row r="697" spans="1:3" ht="15" customHeight="1">
      <c r="A697" s="188" t="s">
        <v>670</v>
      </c>
      <c r="B697" s="189"/>
      <c r="C697" s="185"/>
    </row>
    <row r="698" spans="1:3" ht="15" customHeight="1">
      <c r="A698" s="177" t="s">
        <v>671</v>
      </c>
      <c r="B698" s="190">
        <f>SUM(B699:B709)</f>
        <v>2835.04</v>
      </c>
      <c r="C698" s="186"/>
    </row>
    <row r="699" spans="1:3" ht="15" customHeight="1">
      <c r="A699" s="188" t="s">
        <v>672</v>
      </c>
      <c r="B699" s="189">
        <v>65.72</v>
      </c>
      <c r="C699" s="185"/>
    </row>
    <row r="700" spans="1:3" ht="15" customHeight="1">
      <c r="A700" s="188" t="s">
        <v>673</v>
      </c>
      <c r="B700" s="189">
        <v>149.91</v>
      </c>
      <c r="C700" s="185"/>
    </row>
    <row r="701" spans="1:3" ht="15" customHeight="1">
      <c r="A701" s="188" t="s">
        <v>674</v>
      </c>
      <c r="B701" s="189">
        <v>162.41</v>
      </c>
      <c r="C701" s="185"/>
    </row>
    <row r="702" spans="1:3" ht="15" customHeight="1">
      <c r="A702" s="188" t="s">
        <v>675</v>
      </c>
      <c r="B702" s="189"/>
      <c r="C702" s="185"/>
    </row>
    <row r="703" spans="1:3" ht="15" customHeight="1">
      <c r="A703" s="188" t="s">
        <v>676</v>
      </c>
      <c r="B703" s="189"/>
      <c r="C703" s="185"/>
    </row>
    <row r="704" spans="1:3" ht="15" customHeight="1">
      <c r="A704" s="188" t="s">
        <v>677</v>
      </c>
      <c r="B704" s="189"/>
      <c r="C704" s="185"/>
    </row>
    <row r="705" spans="1:3" ht="15" customHeight="1">
      <c r="A705" s="188" t="s">
        <v>678</v>
      </c>
      <c r="B705" s="189"/>
      <c r="C705" s="185"/>
    </row>
    <row r="706" spans="1:3" ht="15" customHeight="1">
      <c r="A706" s="188" t="s">
        <v>679</v>
      </c>
      <c r="B706" s="189">
        <v>2437</v>
      </c>
      <c r="C706" s="185"/>
    </row>
    <row r="707" spans="1:3" ht="15" customHeight="1">
      <c r="A707" s="188" t="s">
        <v>680</v>
      </c>
      <c r="B707" s="189"/>
      <c r="C707" s="185"/>
    </row>
    <row r="708" spans="1:3" ht="15" customHeight="1">
      <c r="A708" s="188" t="s">
        <v>681</v>
      </c>
      <c r="B708" s="189"/>
      <c r="C708" s="185"/>
    </row>
    <row r="709" spans="1:3" ht="15" customHeight="1">
      <c r="A709" s="188" t="s">
        <v>682</v>
      </c>
      <c r="B709" s="189">
        <v>20</v>
      </c>
      <c r="C709" s="185"/>
    </row>
    <row r="710" spans="1:3" ht="15" customHeight="1">
      <c r="A710" s="177" t="s">
        <v>683</v>
      </c>
      <c r="B710" s="189"/>
      <c r="C710" s="185"/>
    </row>
    <row r="711" spans="1:3" ht="15" customHeight="1">
      <c r="A711" s="188" t="s">
        <v>684</v>
      </c>
      <c r="B711" s="189"/>
      <c r="C711" s="185"/>
    </row>
    <row r="712" spans="1:3" ht="15" customHeight="1">
      <c r="A712" s="188" t="s">
        <v>685</v>
      </c>
      <c r="B712" s="189"/>
      <c r="C712" s="185"/>
    </row>
    <row r="713" spans="1:3" ht="15" customHeight="1">
      <c r="A713" s="177" t="s">
        <v>686</v>
      </c>
      <c r="B713" s="190">
        <f>SUM(B714:B716)</f>
        <v>287.59</v>
      </c>
      <c r="C713" s="186"/>
    </row>
    <row r="714" spans="1:3" ht="15" customHeight="1">
      <c r="A714" s="188" t="s">
        <v>687</v>
      </c>
      <c r="B714" s="189"/>
      <c r="C714" s="185"/>
    </row>
    <row r="715" spans="1:3" ht="15" customHeight="1">
      <c r="A715" s="188" t="s">
        <v>688</v>
      </c>
      <c r="B715" s="189">
        <v>22.59</v>
      </c>
      <c r="C715" s="185"/>
    </row>
    <row r="716" spans="1:3" ht="15" customHeight="1">
      <c r="A716" s="188" t="s">
        <v>689</v>
      </c>
      <c r="B716" s="189">
        <v>265</v>
      </c>
      <c r="C716" s="185"/>
    </row>
    <row r="717" spans="1:3" ht="15" customHeight="1">
      <c r="A717" s="177" t="s">
        <v>690</v>
      </c>
      <c r="B717" s="190">
        <f>SUM(B718:B721)</f>
        <v>1633.8899999999999</v>
      </c>
      <c r="C717" s="186"/>
    </row>
    <row r="718" spans="1:3" ht="15" customHeight="1">
      <c r="A718" s="188" t="s">
        <v>691</v>
      </c>
      <c r="B718" s="189">
        <v>1120.58</v>
      </c>
      <c r="C718" s="185"/>
    </row>
    <row r="719" spans="1:3" ht="15" customHeight="1">
      <c r="A719" s="188" t="s">
        <v>692</v>
      </c>
      <c r="B719" s="189">
        <v>61.31</v>
      </c>
      <c r="C719" s="185"/>
    </row>
    <row r="720" spans="1:3" ht="15" customHeight="1">
      <c r="A720" s="188" t="s">
        <v>693</v>
      </c>
      <c r="B720" s="189">
        <v>340.7</v>
      </c>
      <c r="C720" s="185"/>
    </row>
    <row r="721" spans="1:3" ht="15" customHeight="1">
      <c r="A721" s="188" t="s">
        <v>694</v>
      </c>
      <c r="B721" s="189">
        <v>111.3</v>
      </c>
      <c r="C721" s="185"/>
    </row>
    <row r="722" spans="1:3" ht="15" customHeight="1">
      <c r="A722" s="177" t="s">
        <v>695</v>
      </c>
      <c r="B722" s="190">
        <f>SUM(B723:B725)</f>
        <v>934</v>
      </c>
      <c r="C722" s="186"/>
    </row>
    <row r="723" spans="1:3" ht="15" customHeight="1">
      <c r="A723" s="188" t="s">
        <v>696</v>
      </c>
      <c r="B723" s="189">
        <v>934</v>
      </c>
      <c r="C723" s="185"/>
    </row>
    <row r="724" spans="1:3" ht="15" customHeight="1">
      <c r="A724" s="188" t="s">
        <v>697</v>
      </c>
      <c r="B724" s="189"/>
      <c r="C724" s="185"/>
    </row>
    <row r="725" spans="1:3" ht="15" customHeight="1">
      <c r="A725" s="188" t="s">
        <v>698</v>
      </c>
      <c r="B725" s="189"/>
      <c r="C725" s="185"/>
    </row>
    <row r="726" spans="1:3" ht="15" customHeight="1">
      <c r="A726" s="177" t="s">
        <v>699</v>
      </c>
      <c r="B726" s="190">
        <f>SUM(B727:B729)</f>
        <v>140</v>
      </c>
      <c r="C726" s="186"/>
    </row>
    <row r="727" spans="1:3" ht="15" customHeight="1">
      <c r="A727" s="188" t="s">
        <v>700</v>
      </c>
      <c r="B727" s="189"/>
      <c r="C727" s="185"/>
    </row>
    <row r="728" spans="1:3" ht="15" customHeight="1">
      <c r="A728" s="188" t="s">
        <v>701</v>
      </c>
      <c r="B728" s="189"/>
      <c r="C728" s="185"/>
    </row>
    <row r="729" spans="1:3" ht="15" customHeight="1">
      <c r="A729" s="188" t="s">
        <v>702</v>
      </c>
      <c r="B729" s="189">
        <v>140</v>
      </c>
      <c r="C729" s="185"/>
    </row>
    <row r="730" spans="1:3" ht="15" customHeight="1">
      <c r="A730" s="177" t="s">
        <v>703</v>
      </c>
      <c r="B730" s="195"/>
      <c r="C730" s="185"/>
    </row>
    <row r="731" spans="1:2" ht="15" customHeight="1">
      <c r="A731" s="188" t="s">
        <v>704</v>
      </c>
      <c r="B731" s="196"/>
    </row>
    <row r="732" spans="1:3" ht="15" customHeight="1">
      <c r="A732" s="188" t="s">
        <v>705</v>
      </c>
      <c r="B732" s="197"/>
      <c r="C732" s="185"/>
    </row>
    <row r="733" spans="1:3" ht="15" customHeight="1">
      <c r="A733" s="177" t="s">
        <v>706</v>
      </c>
      <c r="B733" s="190">
        <f>SUM(B734:B741)</f>
        <v>161.86</v>
      </c>
      <c r="C733" s="186"/>
    </row>
    <row r="734" spans="1:3" ht="15" customHeight="1">
      <c r="A734" s="188" t="s">
        <v>326</v>
      </c>
      <c r="B734" s="189">
        <v>102.3</v>
      </c>
      <c r="C734" s="185"/>
    </row>
    <row r="735" spans="1:3" ht="15" customHeight="1">
      <c r="A735" s="188" t="s">
        <v>327</v>
      </c>
      <c r="B735" s="189"/>
      <c r="C735" s="185"/>
    </row>
    <row r="736" spans="1:3" ht="15" customHeight="1">
      <c r="A736" s="188" t="s">
        <v>328</v>
      </c>
      <c r="B736" s="189"/>
      <c r="C736" s="185"/>
    </row>
    <row r="737" spans="1:3" ht="15" customHeight="1">
      <c r="A737" s="188" t="s">
        <v>356</v>
      </c>
      <c r="B737" s="189"/>
      <c r="C737" s="185"/>
    </row>
    <row r="738" spans="1:3" ht="15" customHeight="1">
      <c r="A738" s="188" t="s">
        <v>707</v>
      </c>
      <c r="B738" s="189"/>
      <c r="C738" s="185"/>
    </row>
    <row r="739" spans="1:3" ht="15" customHeight="1">
      <c r="A739" s="188" t="s">
        <v>708</v>
      </c>
      <c r="B739" s="189">
        <v>59.56</v>
      </c>
      <c r="C739" s="185"/>
    </row>
    <row r="740" spans="1:3" ht="15" customHeight="1">
      <c r="A740" s="188" t="s">
        <v>329</v>
      </c>
      <c r="B740" s="189"/>
      <c r="C740" s="185"/>
    </row>
    <row r="741" spans="1:3" ht="15" customHeight="1">
      <c r="A741" s="188" t="s">
        <v>709</v>
      </c>
      <c r="B741" s="195"/>
      <c r="C741" s="185"/>
    </row>
    <row r="742" spans="1:2" ht="15" customHeight="1">
      <c r="A742" s="177" t="s">
        <v>710</v>
      </c>
      <c r="B742" s="196"/>
    </row>
    <row r="743" spans="1:3" ht="15" customHeight="1">
      <c r="A743" s="188" t="s">
        <v>711</v>
      </c>
      <c r="B743" s="197"/>
      <c r="C743" s="185"/>
    </row>
    <row r="744" spans="1:3" ht="15" customHeight="1">
      <c r="A744" s="177" t="s">
        <v>712</v>
      </c>
      <c r="B744" s="189"/>
      <c r="C744" s="185"/>
    </row>
    <row r="745" spans="1:3" ht="15" customHeight="1">
      <c r="A745" s="188" t="s">
        <v>713</v>
      </c>
      <c r="B745" s="189"/>
      <c r="C745" s="185"/>
    </row>
    <row r="746" spans="1:3" ht="15" customHeight="1">
      <c r="A746" s="177" t="s">
        <v>714</v>
      </c>
      <c r="B746" s="190">
        <f>B747+B761+B798+B808</f>
        <v>154.85</v>
      </c>
      <c r="C746" s="186"/>
    </row>
    <row r="747" spans="1:3" ht="15" customHeight="1">
      <c r="A747" s="177" t="s">
        <v>715</v>
      </c>
      <c r="B747" s="190">
        <f>SUM(B748:B756)</f>
        <v>40</v>
      </c>
      <c r="C747" s="186"/>
    </row>
    <row r="748" spans="1:3" ht="15" customHeight="1">
      <c r="A748" s="188" t="s">
        <v>326</v>
      </c>
      <c r="B748" s="189">
        <v>40</v>
      </c>
      <c r="C748" s="185"/>
    </row>
    <row r="749" spans="1:3" ht="15" customHeight="1">
      <c r="A749" s="188" t="s">
        <v>327</v>
      </c>
      <c r="B749" s="189"/>
      <c r="C749" s="185"/>
    </row>
    <row r="750" spans="1:3" ht="15" customHeight="1">
      <c r="A750" s="188" t="s">
        <v>328</v>
      </c>
      <c r="B750" s="189"/>
      <c r="C750" s="185"/>
    </row>
    <row r="751" spans="1:3" ht="15" customHeight="1">
      <c r="A751" s="188" t="s">
        <v>716</v>
      </c>
      <c r="B751" s="189">
        <v>0</v>
      </c>
      <c r="C751" s="185"/>
    </row>
    <row r="752" spans="1:3" ht="15" customHeight="1">
      <c r="A752" s="188" t="s">
        <v>717</v>
      </c>
      <c r="B752" s="189">
        <v>0</v>
      </c>
      <c r="C752" s="185"/>
    </row>
    <row r="753" spans="1:7" ht="15" customHeight="1">
      <c r="A753" s="188" t="s">
        <v>718</v>
      </c>
      <c r="B753" s="189">
        <v>0</v>
      </c>
      <c r="C753" s="185"/>
      <c r="E753" s="168"/>
      <c r="F753" s="168"/>
      <c r="G753" s="168"/>
    </row>
    <row r="754" spans="1:3" ht="15" customHeight="1">
      <c r="A754" s="188" t="s">
        <v>719</v>
      </c>
      <c r="B754" s="189">
        <v>0</v>
      </c>
      <c r="C754" s="185"/>
    </row>
    <row r="755" spans="1:3" ht="15" customHeight="1">
      <c r="A755" s="188" t="s">
        <v>720</v>
      </c>
      <c r="B755" s="189">
        <v>0</v>
      </c>
      <c r="C755" s="185"/>
    </row>
    <row r="756" spans="1:3" ht="15" customHeight="1">
      <c r="A756" s="188" t="s">
        <v>721</v>
      </c>
      <c r="B756" s="189"/>
      <c r="C756" s="185"/>
    </row>
    <row r="757" spans="1:3" ht="15" customHeight="1">
      <c r="A757" s="177" t="s">
        <v>722</v>
      </c>
      <c r="B757" s="189"/>
      <c r="C757" s="185"/>
    </row>
    <row r="758" spans="1:3" ht="15" customHeight="1">
      <c r="A758" s="188" t="s">
        <v>723</v>
      </c>
      <c r="B758" s="189"/>
      <c r="C758" s="185"/>
    </row>
    <row r="759" spans="1:3" ht="15" customHeight="1">
      <c r="A759" s="188" t="s">
        <v>724</v>
      </c>
      <c r="B759" s="189"/>
      <c r="C759" s="185"/>
    </row>
    <row r="760" spans="1:3" ht="15" customHeight="1">
      <c r="A760" s="188" t="s">
        <v>725</v>
      </c>
      <c r="B760" s="189"/>
      <c r="C760" s="185"/>
    </row>
    <row r="761" spans="1:3" ht="15" customHeight="1">
      <c r="A761" s="177" t="s">
        <v>726</v>
      </c>
      <c r="B761" s="190">
        <f>SUM(B762:B769)</f>
        <v>96.8</v>
      </c>
      <c r="C761" s="186"/>
    </row>
    <row r="762" spans="1:3" ht="15" customHeight="1">
      <c r="A762" s="188" t="s">
        <v>727</v>
      </c>
      <c r="B762" s="189"/>
      <c r="C762" s="185"/>
    </row>
    <row r="763" spans="1:3" ht="15" customHeight="1">
      <c r="A763" s="188" t="s">
        <v>728</v>
      </c>
      <c r="B763" s="189"/>
      <c r="C763" s="185"/>
    </row>
    <row r="764" spans="1:3" ht="15" customHeight="1">
      <c r="A764" s="188" t="s">
        <v>729</v>
      </c>
      <c r="B764" s="189"/>
      <c r="C764" s="185"/>
    </row>
    <row r="765" spans="1:3" ht="15" customHeight="1">
      <c r="A765" s="188" t="s">
        <v>730</v>
      </c>
      <c r="B765" s="189"/>
      <c r="C765" s="185"/>
    </row>
    <row r="766" spans="1:3" ht="15" customHeight="1">
      <c r="A766" s="188" t="s">
        <v>731</v>
      </c>
      <c r="B766" s="189"/>
      <c r="C766" s="185"/>
    </row>
    <row r="767" spans="1:3" ht="15" customHeight="1">
      <c r="A767" s="188" t="s">
        <v>732</v>
      </c>
      <c r="B767" s="189"/>
      <c r="C767" s="185"/>
    </row>
    <row r="768" spans="1:3" ht="15" customHeight="1">
      <c r="A768" s="188" t="s">
        <v>733</v>
      </c>
      <c r="B768" s="189"/>
      <c r="C768" s="185"/>
    </row>
    <row r="769" spans="1:3" ht="15" customHeight="1">
      <c r="A769" s="188" t="s">
        <v>734</v>
      </c>
      <c r="B769" s="189">
        <v>96.8</v>
      </c>
      <c r="C769" s="185"/>
    </row>
    <row r="770" spans="1:3" ht="15" customHeight="1">
      <c r="A770" s="177" t="s">
        <v>735</v>
      </c>
      <c r="B770" s="189"/>
      <c r="C770" s="185"/>
    </row>
    <row r="771" spans="1:3" ht="15" customHeight="1">
      <c r="A771" s="188" t="s">
        <v>736</v>
      </c>
      <c r="B771" s="189"/>
      <c r="C771" s="185"/>
    </row>
    <row r="772" spans="1:3" ht="15" customHeight="1">
      <c r="A772" s="188" t="s">
        <v>737</v>
      </c>
      <c r="B772" s="189"/>
      <c r="C772" s="185"/>
    </row>
    <row r="773" spans="1:3" ht="15" customHeight="1">
      <c r="A773" s="188" t="s">
        <v>738</v>
      </c>
      <c r="B773" s="189"/>
      <c r="C773" s="185"/>
    </row>
    <row r="774" spans="1:3" ht="15" customHeight="1">
      <c r="A774" s="188" t="s">
        <v>739</v>
      </c>
      <c r="B774" s="189"/>
      <c r="C774" s="185"/>
    </row>
    <row r="775" spans="1:3" ht="15" customHeight="1">
      <c r="A775" s="177" t="s">
        <v>740</v>
      </c>
      <c r="B775" s="189"/>
      <c r="C775" s="185"/>
    </row>
    <row r="776" spans="1:3" ht="15" customHeight="1">
      <c r="A776" s="188" t="s">
        <v>741</v>
      </c>
      <c r="B776" s="189"/>
      <c r="C776" s="185"/>
    </row>
    <row r="777" spans="1:3" ht="15" customHeight="1">
      <c r="A777" s="188" t="s">
        <v>742</v>
      </c>
      <c r="B777" s="189"/>
      <c r="C777" s="185"/>
    </row>
    <row r="778" spans="1:3" ht="15" customHeight="1">
      <c r="A778" s="188" t="s">
        <v>743</v>
      </c>
      <c r="B778" s="189"/>
      <c r="C778" s="185"/>
    </row>
    <row r="779" spans="1:3" ht="15" customHeight="1">
      <c r="A779" s="188" t="s">
        <v>744</v>
      </c>
      <c r="B779" s="195"/>
      <c r="C779" s="185"/>
    </row>
    <row r="780" spans="1:2" ht="15" customHeight="1">
      <c r="A780" s="188" t="s">
        <v>745</v>
      </c>
      <c r="B780" s="196"/>
    </row>
    <row r="781" spans="1:3" ht="15" customHeight="1">
      <c r="A781" s="188" t="s">
        <v>746</v>
      </c>
      <c r="B781" s="197"/>
      <c r="C781" s="185"/>
    </row>
    <row r="782" spans="1:3" ht="15" customHeight="1">
      <c r="A782" s="177" t="s">
        <v>747</v>
      </c>
      <c r="B782" s="189"/>
      <c r="C782" s="185"/>
    </row>
    <row r="783" spans="1:3" ht="15" customHeight="1">
      <c r="A783" s="188" t="s">
        <v>748</v>
      </c>
      <c r="B783" s="189"/>
      <c r="C783" s="185"/>
    </row>
    <row r="784" spans="1:3" ht="15" customHeight="1">
      <c r="A784" s="188" t="s">
        <v>749</v>
      </c>
      <c r="B784" s="189"/>
      <c r="C784" s="185"/>
    </row>
    <row r="785" spans="1:3" ht="15" customHeight="1">
      <c r="A785" s="188" t="s">
        <v>750</v>
      </c>
      <c r="B785" s="189"/>
      <c r="C785" s="185"/>
    </row>
    <row r="786" spans="1:3" ht="15" customHeight="1">
      <c r="A786" s="188" t="s">
        <v>751</v>
      </c>
      <c r="B786" s="189"/>
      <c r="C786" s="185"/>
    </row>
    <row r="787" spans="1:3" ht="15" customHeight="1">
      <c r="A787" s="188" t="s">
        <v>752</v>
      </c>
      <c r="B787" s="189"/>
      <c r="C787" s="185"/>
    </row>
    <row r="788" spans="1:3" ht="15" customHeight="1">
      <c r="A788" s="177" t="s">
        <v>753</v>
      </c>
      <c r="B788" s="189"/>
      <c r="C788" s="185"/>
    </row>
    <row r="789" spans="1:3" ht="15" customHeight="1">
      <c r="A789" s="188" t="s">
        <v>754</v>
      </c>
      <c r="B789" s="189"/>
      <c r="C789" s="185"/>
    </row>
    <row r="790" spans="1:3" ht="15" customHeight="1">
      <c r="A790" s="188" t="s">
        <v>755</v>
      </c>
      <c r="B790" s="189"/>
      <c r="C790" s="185"/>
    </row>
    <row r="791" spans="1:3" ht="15" customHeight="1">
      <c r="A791" s="177" t="s">
        <v>756</v>
      </c>
      <c r="B791" s="189"/>
      <c r="C791" s="185"/>
    </row>
    <row r="792" spans="1:3" ht="15" customHeight="1">
      <c r="A792" s="188" t="s">
        <v>757</v>
      </c>
      <c r="B792" s="189"/>
      <c r="C792" s="185"/>
    </row>
    <row r="793" spans="1:3" ht="15" customHeight="1">
      <c r="A793" s="188" t="s">
        <v>758</v>
      </c>
      <c r="B793" s="189"/>
      <c r="C793" s="185"/>
    </row>
    <row r="794" spans="1:3" ht="15" customHeight="1">
      <c r="A794" s="177" t="s">
        <v>759</v>
      </c>
      <c r="B794" s="189"/>
      <c r="C794" s="185"/>
    </row>
    <row r="795" spans="1:3" ht="15" customHeight="1">
      <c r="A795" s="188" t="s">
        <v>760</v>
      </c>
      <c r="B795" s="189"/>
      <c r="C795" s="185"/>
    </row>
    <row r="796" spans="1:3" ht="15" customHeight="1">
      <c r="A796" s="177" t="s">
        <v>761</v>
      </c>
      <c r="B796" s="189"/>
      <c r="C796" s="185"/>
    </row>
    <row r="797" spans="1:3" ht="15" customHeight="1">
      <c r="A797" s="188" t="s">
        <v>762</v>
      </c>
      <c r="B797" s="189"/>
      <c r="C797" s="185"/>
    </row>
    <row r="798" spans="1:3" ht="15" customHeight="1">
      <c r="A798" s="177" t="s">
        <v>763</v>
      </c>
      <c r="B798" s="190">
        <f>SUM(B799:B803)</f>
        <v>4.6</v>
      </c>
      <c r="C798" s="186"/>
    </row>
    <row r="799" spans="1:3" ht="15" customHeight="1">
      <c r="A799" s="188" t="s">
        <v>764</v>
      </c>
      <c r="B799" s="189"/>
      <c r="C799" s="185"/>
    </row>
    <row r="800" spans="1:3" ht="15" customHeight="1">
      <c r="A800" s="188" t="s">
        <v>765</v>
      </c>
      <c r="B800" s="189"/>
      <c r="C800" s="185"/>
    </row>
    <row r="801" spans="1:3" ht="15" customHeight="1">
      <c r="A801" s="188" t="s">
        <v>766</v>
      </c>
      <c r="B801" s="189">
        <v>0</v>
      </c>
      <c r="C801" s="185"/>
    </row>
    <row r="802" spans="1:3" ht="15" customHeight="1">
      <c r="A802" s="188" t="s">
        <v>767</v>
      </c>
      <c r="B802" s="189">
        <v>0</v>
      </c>
      <c r="C802" s="185"/>
    </row>
    <row r="803" spans="1:3" ht="15" customHeight="1">
      <c r="A803" s="188" t="s">
        <v>768</v>
      </c>
      <c r="B803" s="189">
        <v>4.6</v>
      </c>
      <c r="C803" s="185"/>
    </row>
    <row r="804" spans="1:3" ht="15" customHeight="1">
      <c r="A804" s="177" t="s">
        <v>769</v>
      </c>
      <c r="B804" s="189">
        <v>0</v>
      </c>
      <c r="C804" s="185"/>
    </row>
    <row r="805" spans="1:3" ht="15" customHeight="1">
      <c r="A805" s="188" t="s">
        <v>770</v>
      </c>
      <c r="B805" s="189">
        <v>0</v>
      </c>
      <c r="C805" s="185"/>
    </row>
    <row r="806" spans="1:3" ht="15" customHeight="1">
      <c r="A806" s="177" t="s">
        <v>771</v>
      </c>
      <c r="B806" s="189">
        <v>0</v>
      </c>
      <c r="C806" s="185"/>
    </row>
    <row r="807" spans="1:3" ht="15" customHeight="1">
      <c r="A807" s="188" t="s">
        <v>772</v>
      </c>
      <c r="B807" s="189">
        <v>0</v>
      </c>
      <c r="C807" s="185"/>
    </row>
    <row r="808" spans="1:3" ht="15" customHeight="1">
      <c r="A808" s="177" t="s">
        <v>773</v>
      </c>
      <c r="B808" s="190">
        <f>SUM(B809:B822)</f>
        <v>13.45</v>
      </c>
      <c r="C808" s="186"/>
    </row>
    <row r="809" spans="1:3" ht="15" customHeight="1">
      <c r="A809" s="188" t="s">
        <v>326</v>
      </c>
      <c r="B809" s="189">
        <v>0</v>
      </c>
      <c r="C809" s="185"/>
    </row>
    <row r="810" spans="1:3" ht="15" customHeight="1">
      <c r="A810" s="188" t="s">
        <v>327</v>
      </c>
      <c r="B810" s="189">
        <v>6.2</v>
      </c>
      <c r="C810" s="185"/>
    </row>
    <row r="811" spans="1:3" ht="15" customHeight="1">
      <c r="A811" s="188" t="s">
        <v>328</v>
      </c>
      <c r="B811" s="189">
        <v>0</v>
      </c>
      <c r="C811" s="185"/>
    </row>
    <row r="812" spans="1:3" ht="15" customHeight="1">
      <c r="A812" s="188" t="s">
        <v>774</v>
      </c>
      <c r="B812" s="189">
        <v>0</v>
      </c>
      <c r="C812" s="185"/>
    </row>
    <row r="813" spans="1:3" ht="15" customHeight="1">
      <c r="A813" s="188" t="s">
        <v>775</v>
      </c>
      <c r="B813" s="189">
        <v>0</v>
      </c>
      <c r="C813" s="185"/>
    </row>
    <row r="814" spans="1:3" ht="15" customHeight="1">
      <c r="A814" s="188" t="s">
        <v>776</v>
      </c>
      <c r="B814" s="189">
        <v>0</v>
      </c>
      <c r="C814" s="185"/>
    </row>
    <row r="815" spans="1:3" ht="15" customHeight="1">
      <c r="A815" s="188" t="s">
        <v>777</v>
      </c>
      <c r="B815" s="189">
        <v>0</v>
      </c>
      <c r="C815" s="185"/>
    </row>
    <row r="816" spans="1:3" ht="15" customHeight="1">
      <c r="A816" s="188" t="s">
        <v>778</v>
      </c>
      <c r="B816" s="189">
        <v>0</v>
      </c>
      <c r="C816" s="185"/>
    </row>
    <row r="817" spans="1:3" ht="15" customHeight="1">
      <c r="A817" s="188" t="s">
        <v>779</v>
      </c>
      <c r="B817" s="189">
        <v>0</v>
      </c>
      <c r="C817" s="185"/>
    </row>
    <row r="818" spans="1:3" ht="15" customHeight="1">
      <c r="A818" s="188" t="s">
        <v>780</v>
      </c>
      <c r="B818" s="189">
        <v>0</v>
      </c>
      <c r="C818" s="185"/>
    </row>
    <row r="819" spans="1:3" ht="15" customHeight="1">
      <c r="A819" s="188" t="s">
        <v>356</v>
      </c>
      <c r="B819" s="189">
        <v>0</v>
      </c>
      <c r="C819" s="185"/>
    </row>
    <row r="820" spans="1:3" ht="15" customHeight="1">
      <c r="A820" s="188" t="s">
        <v>781</v>
      </c>
      <c r="B820" s="189">
        <v>0</v>
      </c>
      <c r="C820" s="185"/>
    </row>
    <row r="821" spans="1:3" ht="15" customHeight="1">
      <c r="A821" s="188" t="s">
        <v>329</v>
      </c>
      <c r="B821" s="189">
        <v>7.25</v>
      </c>
      <c r="C821" s="185"/>
    </row>
    <row r="822" spans="1:3" ht="15" customHeight="1">
      <c r="A822" s="188" t="s">
        <v>782</v>
      </c>
      <c r="B822" s="189"/>
      <c r="C822" s="185"/>
    </row>
    <row r="823" spans="1:3" ht="15" customHeight="1">
      <c r="A823" s="177" t="s">
        <v>783</v>
      </c>
      <c r="B823" s="189"/>
      <c r="C823" s="185"/>
    </row>
    <row r="824" spans="1:3" ht="15" customHeight="1">
      <c r="A824" s="188" t="s">
        <v>784</v>
      </c>
      <c r="B824" s="189"/>
      <c r="C824" s="185"/>
    </row>
    <row r="825" spans="1:3" ht="15" customHeight="1">
      <c r="A825" s="177" t="s">
        <v>785</v>
      </c>
      <c r="B825" s="190">
        <f>B826+B837+B839+B842+B844+B846</f>
        <v>8637.27</v>
      </c>
      <c r="C825" s="186"/>
    </row>
    <row r="826" spans="1:3" ht="15" customHeight="1">
      <c r="A826" s="177" t="s">
        <v>786</v>
      </c>
      <c r="B826" s="190">
        <f>SUM(B827:B836)</f>
        <v>1685.17</v>
      </c>
      <c r="C826" s="186"/>
    </row>
    <row r="827" spans="1:3" ht="15" customHeight="1">
      <c r="A827" s="188" t="s">
        <v>326</v>
      </c>
      <c r="B827" s="189">
        <v>1685.17</v>
      </c>
      <c r="C827" s="185"/>
    </row>
    <row r="828" spans="1:3" ht="15" customHeight="1">
      <c r="A828" s="188" t="s">
        <v>327</v>
      </c>
      <c r="B828" s="189"/>
      <c r="C828" s="185"/>
    </row>
    <row r="829" spans="1:3" ht="15" customHeight="1">
      <c r="A829" s="188" t="s">
        <v>328</v>
      </c>
      <c r="B829" s="189"/>
      <c r="C829" s="185"/>
    </row>
    <row r="830" spans="1:3" ht="15" customHeight="1">
      <c r="A830" s="188" t="s">
        <v>787</v>
      </c>
      <c r="B830" s="189"/>
      <c r="C830" s="185"/>
    </row>
    <row r="831" spans="1:3" ht="15" customHeight="1">
      <c r="A831" s="188" t="s">
        <v>788</v>
      </c>
      <c r="B831" s="189"/>
      <c r="C831" s="185"/>
    </row>
    <row r="832" spans="1:3" ht="15" customHeight="1">
      <c r="A832" s="188" t="s">
        <v>789</v>
      </c>
      <c r="B832" s="189"/>
      <c r="C832" s="185"/>
    </row>
    <row r="833" spans="1:7" ht="15" customHeight="1">
      <c r="A833" s="188" t="s">
        <v>790</v>
      </c>
      <c r="B833" s="189"/>
      <c r="C833" s="185"/>
      <c r="E833" s="168"/>
      <c r="F833" s="168"/>
      <c r="G833" s="168"/>
    </row>
    <row r="834" spans="1:3" ht="15" customHeight="1">
      <c r="A834" s="188" t="s">
        <v>791</v>
      </c>
      <c r="B834" s="189"/>
      <c r="C834" s="185"/>
    </row>
    <row r="835" spans="1:3" ht="15" customHeight="1">
      <c r="A835" s="188" t="s">
        <v>792</v>
      </c>
      <c r="B835" s="189"/>
      <c r="C835" s="185"/>
    </row>
    <row r="836" spans="1:3" ht="15" customHeight="1">
      <c r="A836" s="188" t="s">
        <v>793</v>
      </c>
      <c r="B836" s="189"/>
      <c r="C836" s="185"/>
    </row>
    <row r="837" spans="1:3" ht="15" customHeight="1">
      <c r="A837" s="177" t="s">
        <v>794</v>
      </c>
      <c r="B837" s="189"/>
      <c r="C837" s="185"/>
    </row>
    <row r="838" spans="1:3" ht="15" customHeight="1">
      <c r="A838" s="188" t="s">
        <v>795</v>
      </c>
      <c r="B838" s="189"/>
      <c r="C838" s="185"/>
    </row>
    <row r="839" spans="1:3" ht="15" customHeight="1">
      <c r="A839" s="177" t="s">
        <v>796</v>
      </c>
      <c r="B839" s="190">
        <f>SUM(B840:B841)</f>
        <v>770.1</v>
      </c>
      <c r="C839" s="186"/>
    </row>
    <row r="840" spans="1:3" ht="15" customHeight="1">
      <c r="A840" s="188" t="s">
        <v>797</v>
      </c>
      <c r="B840" s="189">
        <v>10.1</v>
      </c>
      <c r="C840" s="185"/>
    </row>
    <row r="841" spans="1:3" ht="15" customHeight="1">
      <c r="A841" s="188" t="s">
        <v>798</v>
      </c>
      <c r="B841" s="189">
        <v>760</v>
      </c>
      <c r="C841" s="185"/>
    </row>
    <row r="842" spans="1:3" ht="15" customHeight="1">
      <c r="A842" s="177" t="s">
        <v>285</v>
      </c>
      <c r="B842" s="190">
        <v>5631</v>
      </c>
      <c r="C842" s="186"/>
    </row>
    <row r="843" spans="1:3" ht="15" customHeight="1">
      <c r="A843" s="188" t="s">
        <v>799</v>
      </c>
      <c r="B843" s="189">
        <v>5631</v>
      </c>
      <c r="C843" s="185"/>
    </row>
    <row r="844" spans="1:3" ht="15" customHeight="1">
      <c r="A844" s="177" t="s">
        <v>800</v>
      </c>
      <c r="B844" s="189"/>
      <c r="C844" s="185"/>
    </row>
    <row r="845" spans="1:3" ht="15" customHeight="1">
      <c r="A845" s="188" t="s">
        <v>801</v>
      </c>
      <c r="B845" s="189"/>
      <c r="C845" s="185"/>
    </row>
    <row r="846" spans="1:3" ht="15" customHeight="1">
      <c r="A846" s="177" t="s">
        <v>802</v>
      </c>
      <c r="B846" s="190">
        <v>551</v>
      </c>
      <c r="C846" s="186"/>
    </row>
    <row r="847" spans="1:3" ht="15" customHeight="1">
      <c r="A847" s="188" t="s">
        <v>803</v>
      </c>
      <c r="B847" s="189">
        <v>551</v>
      </c>
      <c r="C847" s="185"/>
    </row>
    <row r="848" spans="1:3" ht="15" customHeight="1">
      <c r="A848" s="177" t="s">
        <v>804</v>
      </c>
      <c r="B848" s="190">
        <f>B849+B875+B900+B928+B939+B946+B953+B956</f>
        <v>4897.860000000001</v>
      </c>
      <c r="C848" s="186"/>
    </row>
    <row r="849" spans="1:3" ht="15" customHeight="1">
      <c r="A849" s="177" t="s">
        <v>805</v>
      </c>
      <c r="B849" s="190">
        <f>SUM(B850:B874)</f>
        <v>1755.26</v>
      </c>
      <c r="C849" s="186"/>
    </row>
    <row r="850" spans="1:3" ht="15" customHeight="1">
      <c r="A850" s="188" t="s">
        <v>326</v>
      </c>
      <c r="B850" s="189">
        <v>343.32</v>
      </c>
      <c r="C850" s="185"/>
    </row>
    <row r="851" spans="1:3" ht="15" customHeight="1">
      <c r="A851" s="188" t="s">
        <v>327</v>
      </c>
      <c r="B851" s="189">
        <v>343.8</v>
      </c>
      <c r="C851" s="185"/>
    </row>
    <row r="852" spans="1:3" ht="15" customHeight="1">
      <c r="A852" s="188" t="s">
        <v>328</v>
      </c>
      <c r="B852" s="189"/>
      <c r="C852" s="185"/>
    </row>
    <row r="853" spans="1:3" ht="15" customHeight="1">
      <c r="A853" s="188" t="s">
        <v>329</v>
      </c>
      <c r="B853" s="189">
        <v>193.82</v>
      </c>
      <c r="C853" s="185"/>
    </row>
    <row r="854" spans="1:3" ht="15" customHeight="1">
      <c r="A854" s="188" t="s">
        <v>806</v>
      </c>
      <c r="B854" s="189"/>
      <c r="C854" s="185"/>
    </row>
    <row r="855" spans="1:3" ht="15" customHeight="1">
      <c r="A855" s="188" t="s">
        <v>807</v>
      </c>
      <c r="B855" s="189">
        <v>86.32</v>
      </c>
      <c r="C855" s="185"/>
    </row>
    <row r="856" spans="1:7" ht="15" customHeight="1">
      <c r="A856" s="188" t="s">
        <v>808</v>
      </c>
      <c r="B856" s="189">
        <v>13.3</v>
      </c>
      <c r="C856" s="185"/>
      <c r="E856" s="168"/>
      <c r="F856" s="168"/>
      <c r="G856" s="168"/>
    </row>
    <row r="857" spans="1:3" ht="15" customHeight="1">
      <c r="A857" s="188" t="s">
        <v>809</v>
      </c>
      <c r="B857" s="189"/>
      <c r="C857" s="185"/>
    </row>
    <row r="858" spans="1:3" ht="15" customHeight="1">
      <c r="A858" s="188" t="s">
        <v>810</v>
      </c>
      <c r="B858" s="189"/>
      <c r="C858" s="185"/>
    </row>
    <row r="859" spans="1:3" ht="15" customHeight="1">
      <c r="A859" s="188" t="s">
        <v>811</v>
      </c>
      <c r="B859" s="189"/>
      <c r="C859" s="185"/>
    </row>
    <row r="860" spans="1:3" ht="15" customHeight="1">
      <c r="A860" s="188" t="s">
        <v>812</v>
      </c>
      <c r="B860" s="189"/>
      <c r="C860" s="185"/>
    </row>
    <row r="861" spans="1:3" ht="15" customHeight="1">
      <c r="A861" s="188" t="s">
        <v>813</v>
      </c>
      <c r="B861" s="189"/>
      <c r="C861" s="185"/>
    </row>
    <row r="862" spans="1:3" ht="15" customHeight="1">
      <c r="A862" s="188" t="s">
        <v>814</v>
      </c>
      <c r="B862" s="189"/>
      <c r="C862" s="185"/>
    </row>
    <row r="863" spans="1:3" ht="15" customHeight="1">
      <c r="A863" s="188" t="s">
        <v>815</v>
      </c>
      <c r="B863" s="189">
        <v>62</v>
      </c>
      <c r="C863" s="185"/>
    </row>
    <row r="864" spans="1:3" ht="15" customHeight="1">
      <c r="A864" s="188" t="s">
        <v>816</v>
      </c>
      <c r="B864" s="189"/>
      <c r="C864" s="185"/>
    </row>
    <row r="865" spans="1:3" ht="15" customHeight="1">
      <c r="A865" s="188" t="s">
        <v>817</v>
      </c>
      <c r="B865" s="189"/>
      <c r="C865" s="185"/>
    </row>
    <row r="866" spans="1:3" ht="15" customHeight="1">
      <c r="A866" s="188" t="s">
        <v>818</v>
      </c>
      <c r="B866" s="189"/>
      <c r="C866" s="185"/>
    </row>
    <row r="867" spans="1:3" ht="15" customHeight="1">
      <c r="A867" s="188" t="s">
        <v>819</v>
      </c>
      <c r="B867" s="189"/>
      <c r="C867" s="185"/>
    </row>
    <row r="868" spans="1:3" ht="15" customHeight="1">
      <c r="A868" s="188" t="s">
        <v>820</v>
      </c>
      <c r="B868" s="189">
        <v>700</v>
      </c>
      <c r="C868" s="185"/>
    </row>
    <row r="869" spans="1:3" ht="15" customHeight="1">
      <c r="A869" s="188" t="s">
        <v>821</v>
      </c>
      <c r="B869" s="189"/>
      <c r="C869" s="185"/>
    </row>
    <row r="870" spans="1:3" ht="15" customHeight="1">
      <c r="A870" s="188" t="s">
        <v>822</v>
      </c>
      <c r="B870" s="189"/>
      <c r="C870" s="185"/>
    </row>
    <row r="871" spans="1:3" ht="15" customHeight="1">
      <c r="A871" s="188" t="s">
        <v>823</v>
      </c>
      <c r="B871" s="189"/>
      <c r="C871" s="185"/>
    </row>
    <row r="872" spans="1:3" ht="15" customHeight="1">
      <c r="A872" s="188" t="s">
        <v>824</v>
      </c>
      <c r="B872" s="189"/>
      <c r="C872" s="185"/>
    </row>
    <row r="873" spans="1:3" ht="15" customHeight="1">
      <c r="A873" s="188" t="s">
        <v>825</v>
      </c>
      <c r="B873" s="189"/>
      <c r="C873" s="185"/>
    </row>
    <row r="874" spans="1:3" ht="15" customHeight="1">
      <c r="A874" s="188" t="s">
        <v>826</v>
      </c>
      <c r="B874" s="189">
        <v>12.7</v>
      </c>
      <c r="C874" s="185"/>
    </row>
    <row r="875" spans="1:3" ht="15" customHeight="1">
      <c r="A875" s="177" t="s">
        <v>827</v>
      </c>
      <c r="B875" s="190">
        <f>SUM(B876:B899)</f>
        <v>183</v>
      </c>
      <c r="C875" s="186"/>
    </row>
    <row r="876" spans="1:3" ht="15" customHeight="1">
      <c r="A876" s="188" t="s">
        <v>326</v>
      </c>
      <c r="B876" s="189">
        <v>183</v>
      </c>
      <c r="C876" s="185"/>
    </row>
    <row r="877" spans="1:3" ht="15" customHeight="1">
      <c r="A877" s="188" t="s">
        <v>327</v>
      </c>
      <c r="B877" s="189"/>
      <c r="C877" s="185"/>
    </row>
    <row r="878" spans="1:3" ht="15" customHeight="1">
      <c r="A878" s="188" t="s">
        <v>328</v>
      </c>
      <c r="B878" s="189">
        <v>0</v>
      </c>
      <c r="C878" s="185"/>
    </row>
    <row r="879" spans="1:3" ht="15" customHeight="1">
      <c r="A879" s="188" t="s">
        <v>828</v>
      </c>
      <c r="B879" s="189"/>
      <c r="C879" s="185"/>
    </row>
    <row r="880" spans="1:3" ht="15" customHeight="1">
      <c r="A880" s="188" t="s">
        <v>829</v>
      </c>
      <c r="B880" s="189"/>
      <c r="C880" s="185"/>
    </row>
    <row r="881" spans="1:3" ht="15" customHeight="1">
      <c r="A881" s="188" t="s">
        <v>830</v>
      </c>
      <c r="B881" s="189"/>
      <c r="C881" s="185"/>
    </row>
    <row r="882" spans="1:3" ht="15" customHeight="1">
      <c r="A882" s="188" t="s">
        <v>831</v>
      </c>
      <c r="B882" s="189"/>
      <c r="C882" s="185"/>
    </row>
    <row r="883" spans="1:3" ht="15" customHeight="1">
      <c r="A883" s="188" t="s">
        <v>832</v>
      </c>
      <c r="B883" s="189"/>
      <c r="C883" s="185"/>
    </row>
    <row r="884" spans="1:3" ht="15" customHeight="1">
      <c r="A884" s="188" t="s">
        <v>833</v>
      </c>
      <c r="B884" s="189"/>
      <c r="C884" s="185"/>
    </row>
    <row r="885" spans="1:3" ht="15" customHeight="1">
      <c r="A885" s="188" t="s">
        <v>834</v>
      </c>
      <c r="B885" s="189"/>
      <c r="C885" s="185"/>
    </row>
    <row r="886" spans="1:3" ht="15" customHeight="1">
      <c r="A886" s="188" t="s">
        <v>835</v>
      </c>
      <c r="B886" s="189"/>
      <c r="C886" s="185"/>
    </row>
    <row r="887" spans="1:3" ht="15" customHeight="1">
      <c r="A887" s="188" t="s">
        <v>836</v>
      </c>
      <c r="B887" s="189"/>
      <c r="C887" s="185"/>
    </row>
    <row r="888" spans="1:3" ht="15" customHeight="1">
      <c r="A888" s="188" t="s">
        <v>837</v>
      </c>
      <c r="B888" s="189"/>
      <c r="C888" s="185"/>
    </row>
    <row r="889" spans="1:3" ht="15" customHeight="1">
      <c r="A889" s="188" t="s">
        <v>838</v>
      </c>
      <c r="B889" s="189"/>
      <c r="C889" s="185"/>
    </row>
    <row r="890" spans="1:3" ht="15" customHeight="1">
      <c r="A890" s="188" t="s">
        <v>839</v>
      </c>
      <c r="B890" s="189"/>
      <c r="C890" s="185"/>
    </row>
    <row r="891" spans="1:3" ht="15" customHeight="1">
      <c r="A891" s="188" t="s">
        <v>840</v>
      </c>
      <c r="B891" s="189"/>
      <c r="C891" s="185"/>
    </row>
    <row r="892" spans="1:3" ht="15" customHeight="1">
      <c r="A892" s="188" t="s">
        <v>841</v>
      </c>
      <c r="B892" s="189"/>
      <c r="C892" s="185"/>
    </row>
    <row r="893" spans="1:3" ht="15" customHeight="1">
      <c r="A893" s="188" t="s">
        <v>842</v>
      </c>
      <c r="B893" s="189"/>
      <c r="C893" s="185"/>
    </row>
    <row r="894" spans="1:3" ht="15" customHeight="1">
      <c r="A894" s="188" t="s">
        <v>843</v>
      </c>
      <c r="B894" s="189"/>
      <c r="C894" s="185"/>
    </row>
    <row r="895" spans="1:3" ht="15" customHeight="1">
      <c r="A895" s="188" t="s">
        <v>844</v>
      </c>
      <c r="B895" s="189"/>
      <c r="C895" s="185"/>
    </row>
    <row r="896" spans="1:3" ht="15" customHeight="1">
      <c r="A896" s="188" t="s">
        <v>845</v>
      </c>
      <c r="B896" s="189"/>
      <c r="C896" s="185"/>
    </row>
    <row r="897" spans="1:3" ht="15" customHeight="1">
      <c r="A897" s="188" t="s">
        <v>846</v>
      </c>
      <c r="B897" s="189"/>
      <c r="C897" s="185"/>
    </row>
    <row r="898" spans="1:3" ht="15" customHeight="1">
      <c r="A898" s="188" t="s">
        <v>812</v>
      </c>
      <c r="B898" s="189"/>
      <c r="C898" s="185"/>
    </row>
    <row r="899" spans="1:3" ht="15" customHeight="1">
      <c r="A899" s="188" t="s">
        <v>847</v>
      </c>
      <c r="B899" s="189"/>
      <c r="C899" s="185"/>
    </row>
    <row r="900" spans="1:3" ht="15" customHeight="1">
      <c r="A900" s="177" t="s">
        <v>848</v>
      </c>
      <c r="B900" s="190">
        <f>SUM(B901:B927)</f>
        <v>325.6</v>
      </c>
      <c r="C900" s="186"/>
    </row>
    <row r="901" spans="1:3" ht="15" customHeight="1">
      <c r="A901" s="188" t="s">
        <v>326</v>
      </c>
      <c r="B901" s="189">
        <v>126.48</v>
      </c>
      <c r="C901" s="185"/>
    </row>
    <row r="902" spans="1:3" ht="15" customHeight="1">
      <c r="A902" s="188" t="s">
        <v>327</v>
      </c>
      <c r="B902" s="189">
        <v>4.8</v>
      </c>
      <c r="C902" s="185"/>
    </row>
    <row r="903" spans="1:3" ht="15" customHeight="1">
      <c r="A903" s="188" t="s">
        <v>328</v>
      </c>
      <c r="B903" s="189"/>
      <c r="C903" s="185"/>
    </row>
    <row r="904" spans="1:3" ht="15" customHeight="1">
      <c r="A904" s="188" t="s">
        <v>849</v>
      </c>
      <c r="B904" s="189">
        <v>56.72</v>
      </c>
      <c r="C904" s="185"/>
    </row>
    <row r="905" spans="1:3" ht="15" customHeight="1">
      <c r="A905" s="188" t="s">
        <v>850</v>
      </c>
      <c r="B905" s="189">
        <v>130</v>
      </c>
      <c r="C905" s="185"/>
    </row>
    <row r="906" spans="1:3" ht="15" customHeight="1">
      <c r="A906" s="188" t="s">
        <v>851</v>
      </c>
      <c r="B906" s="189">
        <v>2.3</v>
      </c>
      <c r="C906" s="185"/>
    </row>
    <row r="907" spans="1:3" ht="15" customHeight="1">
      <c r="A907" s="188" t="s">
        <v>852</v>
      </c>
      <c r="B907" s="189"/>
      <c r="C907" s="185"/>
    </row>
    <row r="908" spans="1:3" ht="15" customHeight="1">
      <c r="A908" s="188" t="s">
        <v>853</v>
      </c>
      <c r="B908" s="189"/>
      <c r="C908" s="185"/>
    </row>
    <row r="909" spans="1:3" ht="15" customHeight="1">
      <c r="A909" s="188" t="s">
        <v>854</v>
      </c>
      <c r="B909" s="189"/>
      <c r="C909" s="185"/>
    </row>
    <row r="910" spans="1:3" ht="15" customHeight="1">
      <c r="A910" s="188" t="s">
        <v>855</v>
      </c>
      <c r="B910" s="189"/>
      <c r="C910" s="185"/>
    </row>
    <row r="911" spans="1:3" ht="15" customHeight="1">
      <c r="A911" s="188" t="s">
        <v>856</v>
      </c>
      <c r="B911" s="189"/>
      <c r="C911" s="185"/>
    </row>
    <row r="912" spans="1:3" ht="15" customHeight="1">
      <c r="A912" s="188" t="s">
        <v>857</v>
      </c>
      <c r="B912" s="189"/>
      <c r="C912" s="185"/>
    </row>
    <row r="913" spans="1:3" ht="15" customHeight="1">
      <c r="A913" s="188" t="s">
        <v>858</v>
      </c>
      <c r="B913" s="189"/>
      <c r="C913" s="185"/>
    </row>
    <row r="914" spans="1:3" ht="15" customHeight="1">
      <c r="A914" s="188" t="s">
        <v>859</v>
      </c>
      <c r="B914" s="189">
        <v>1.6</v>
      </c>
      <c r="C914" s="185"/>
    </row>
    <row r="915" spans="1:3" ht="15" customHeight="1">
      <c r="A915" s="188" t="s">
        <v>860</v>
      </c>
      <c r="B915" s="189"/>
      <c r="C915" s="185"/>
    </row>
    <row r="916" spans="1:3" ht="15" customHeight="1">
      <c r="A916" s="188" t="s">
        <v>861</v>
      </c>
      <c r="B916" s="189"/>
      <c r="C916" s="185"/>
    </row>
    <row r="917" spans="1:3" ht="15" customHeight="1">
      <c r="A917" s="188" t="s">
        <v>862</v>
      </c>
      <c r="B917" s="189">
        <v>0</v>
      </c>
      <c r="C917" s="185"/>
    </row>
    <row r="918" spans="1:3" ht="15" customHeight="1">
      <c r="A918" s="188" t="s">
        <v>863</v>
      </c>
      <c r="B918" s="189">
        <v>0</v>
      </c>
      <c r="C918" s="185"/>
    </row>
    <row r="919" spans="1:3" ht="15" customHeight="1">
      <c r="A919" s="188" t="s">
        <v>864</v>
      </c>
      <c r="B919" s="189">
        <v>0</v>
      </c>
      <c r="C919" s="185"/>
    </row>
    <row r="920" spans="1:3" ht="15" customHeight="1">
      <c r="A920" s="188" t="s">
        <v>865</v>
      </c>
      <c r="B920" s="189"/>
      <c r="C920" s="185"/>
    </row>
    <row r="921" spans="1:3" ht="15" customHeight="1">
      <c r="A921" s="188" t="s">
        <v>866</v>
      </c>
      <c r="B921" s="189">
        <v>1.4</v>
      </c>
      <c r="C921" s="185"/>
    </row>
    <row r="922" spans="1:3" ht="15" customHeight="1">
      <c r="A922" s="188" t="s">
        <v>840</v>
      </c>
      <c r="B922" s="189"/>
      <c r="C922" s="185"/>
    </row>
    <row r="923" spans="1:3" ht="15" customHeight="1">
      <c r="A923" s="188" t="s">
        <v>867</v>
      </c>
      <c r="B923" s="189"/>
      <c r="C923" s="185"/>
    </row>
    <row r="924" spans="1:3" ht="15" customHeight="1">
      <c r="A924" s="188" t="s">
        <v>868</v>
      </c>
      <c r="B924" s="189"/>
      <c r="C924" s="185"/>
    </row>
    <row r="925" spans="1:3" ht="15" customHeight="1">
      <c r="A925" s="188" t="s">
        <v>869</v>
      </c>
      <c r="B925" s="189"/>
      <c r="C925" s="185"/>
    </row>
    <row r="926" spans="1:3" ht="15" customHeight="1">
      <c r="A926" s="188" t="s">
        <v>870</v>
      </c>
      <c r="B926" s="189"/>
      <c r="C926" s="185"/>
    </row>
    <row r="927" spans="1:3" ht="15" customHeight="1">
      <c r="A927" s="188" t="s">
        <v>871</v>
      </c>
      <c r="B927" s="189">
        <v>2.3</v>
      </c>
      <c r="C927" s="185"/>
    </row>
    <row r="928" spans="1:3" ht="15" customHeight="1">
      <c r="A928" s="177" t="s">
        <v>872</v>
      </c>
      <c r="B928" s="189"/>
      <c r="C928" s="185"/>
    </row>
    <row r="929" spans="1:3" ht="15" customHeight="1">
      <c r="A929" s="188" t="s">
        <v>326</v>
      </c>
      <c r="B929" s="189"/>
      <c r="C929" s="185"/>
    </row>
    <row r="930" spans="1:3" ht="15" customHeight="1">
      <c r="A930" s="188" t="s">
        <v>327</v>
      </c>
      <c r="B930" s="189"/>
      <c r="C930" s="185"/>
    </row>
    <row r="931" spans="1:3" ht="15" customHeight="1">
      <c r="A931" s="188" t="s">
        <v>328</v>
      </c>
      <c r="B931" s="189"/>
      <c r="C931" s="185"/>
    </row>
    <row r="932" spans="1:3" ht="15" customHeight="1">
      <c r="A932" s="188" t="s">
        <v>873</v>
      </c>
      <c r="B932" s="189"/>
      <c r="C932" s="185"/>
    </row>
    <row r="933" spans="1:3" ht="15" customHeight="1">
      <c r="A933" s="188" t="s">
        <v>874</v>
      </c>
      <c r="B933" s="189"/>
      <c r="C933" s="185"/>
    </row>
    <row r="934" spans="1:3" ht="15" customHeight="1">
      <c r="A934" s="188" t="s">
        <v>875</v>
      </c>
      <c r="B934" s="189"/>
      <c r="C934" s="185"/>
    </row>
    <row r="935" spans="1:3" ht="15" customHeight="1">
      <c r="A935" s="188" t="s">
        <v>876</v>
      </c>
      <c r="B935" s="189"/>
      <c r="C935" s="185"/>
    </row>
    <row r="936" spans="1:3" ht="15" customHeight="1">
      <c r="A936" s="188" t="s">
        <v>877</v>
      </c>
      <c r="B936" s="189"/>
      <c r="C936" s="185"/>
    </row>
    <row r="937" spans="1:3" ht="15" customHeight="1">
      <c r="A937" s="188" t="s">
        <v>878</v>
      </c>
      <c r="B937" s="189"/>
      <c r="C937" s="185"/>
    </row>
    <row r="938" spans="1:3" ht="15" customHeight="1">
      <c r="A938" s="188" t="s">
        <v>879</v>
      </c>
      <c r="B938" s="189"/>
      <c r="C938" s="185"/>
    </row>
    <row r="939" spans="1:3" ht="15" customHeight="1">
      <c r="A939" s="177" t="s">
        <v>880</v>
      </c>
      <c r="B939" s="190">
        <f>SUM(B940:B945)</f>
        <v>1425</v>
      </c>
      <c r="C939" s="186"/>
    </row>
    <row r="940" spans="1:3" ht="15" customHeight="1">
      <c r="A940" s="188" t="s">
        <v>881</v>
      </c>
      <c r="B940" s="189">
        <v>5</v>
      </c>
      <c r="C940" s="185"/>
    </row>
    <row r="941" spans="1:3" ht="15" customHeight="1">
      <c r="A941" s="188" t="s">
        <v>882</v>
      </c>
      <c r="B941" s="189"/>
      <c r="C941" s="185"/>
    </row>
    <row r="942" spans="1:3" ht="15" customHeight="1">
      <c r="A942" s="188" t="s">
        <v>883</v>
      </c>
      <c r="B942" s="189">
        <v>1300</v>
      </c>
      <c r="C942" s="185"/>
    </row>
    <row r="943" spans="1:3" ht="15" customHeight="1">
      <c r="A943" s="188" t="s">
        <v>884</v>
      </c>
      <c r="B943" s="189">
        <v>120</v>
      </c>
      <c r="C943" s="185"/>
    </row>
    <row r="944" spans="1:3" ht="15" customHeight="1">
      <c r="A944" s="188" t="s">
        <v>885</v>
      </c>
      <c r="B944" s="189"/>
      <c r="C944" s="185"/>
    </row>
    <row r="945" spans="1:3" ht="15" customHeight="1">
      <c r="A945" s="188" t="s">
        <v>886</v>
      </c>
      <c r="B945" s="189"/>
      <c r="C945" s="185"/>
    </row>
    <row r="946" spans="1:3" ht="15" customHeight="1">
      <c r="A946" s="177" t="s">
        <v>887</v>
      </c>
      <c r="B946" s="189"/>
      <c r="C946" s="185"/>
    </row>
    <row r="947" spans="1:3" ht="15" customHeight="1">
      <c r="A947" s="188" t="s">
        <v>888</v>
      </c>
      <c r="B947" s="189"/>
      <c r="C947" s="185"/>
    </row>
    <row r="948" spans="1:3" ht="15" customHeight="1">
      <c r="A948" s="188" t="s">
        <v>889</v>
      </c>
      <c r="B948" s="189">
        <v>0</v>
      </c>
      <c r="C948" s="185"/>
    </row>
    <row r="949" spans="1:3" ht="15" customHeight="1">
      <c r="A949" s="188" t="s">
        <v>890</v>
      </c>
      <c r="B949" s="189">
        <v>0</v>
      </c>
      <c r="C949" s="185"/>
    </row>
    <row r="950" spans="1:3" ht="15" customHeight="1">
      <c r="A950" s="188" t="s">
        <v>891</v>
      </c>
      <c r="B950" s="189"/>
      <c r="C950" s="185"/>
    </row>
    <row r="951" spans="1:3" ht="15" customHeight="1">
      <c r="A951" s="188" t="s">
        <v>892</v>
      </c>
      <c r="B951" s="189"/>
      <c r="C951" s="185"/>
    </row>
    <row r="952" spans="1:3" ht="15" customHeight="1">
      <c r="A952" s="188" t="s">
        <v>893</v>
      </c>
      <c r="B952" s="189"/>
      <c r="C952" s="185"/>
    </row>
    <row r="953" spans="1:3" ht="15" customHeight="1">
      <c r="A953" s="177" t="s">
        <v>894</v>
      </c>
      <c r="B953" s="190">
        <f>B954+B955</f>
        <v>366</v>
      </c>
      <c r="C953" s="186"/>
    </row>
    <row r="954" spans="1:3" ht="15" customHeight="1">
      <c r="A954" s="188" t="s">
        <v>895</v>
      </c>
      <c r="B954" s="189"/>
      <c r="C954" s="185"/>
    </row>
    <row r="955" spans="1:3" ht="15" customHeight="1">
      <c r="A955" s="188" t="s">
        <v>896</v>
      </c>
      <c r="B955" s="189">
        <v>366</v>
      </c>
      <c r="C955" s="185"/>
    </row>
    <row r="956" spans="1:3" ht="15" customHeight="1">
      <c r="A956" s="177" t="s">
        <v>897</v>
      </c>
      <c r="B956" s="190">
        <f>SUM(B957:B958)</f>
        <v>843</v>
      </c>
      <c r="C956" s="186"/>
    </row>
    <row r="957" spans="1:3" ht="15" customHeight="1">
      <c r="A957" s="188" t="s">
        <v>898</v>
      </c>
      <c r="B957" s="189"/>
      <c r="C957" s="185"/>
    </row>
    <row r="958" spans="1:3" ht="15" customHeight="1">
      <c r="A958" s="188" t="s">
        <v>899</v>
      </c>
      <c r="B958" s="189">
        <f>1131-366+78</f>
        <v>843</v>
      </c>
      <c r="C958" s="185"/>
    </row>
    <row r="959" spans="1:3" ht="15" customHeight="1">
      <c r="A959" s="177" t="s">
        <v>900</v>
      </c>
      <c r="B959" s="190">
        <f>B960+B983+B993+B1003+B1008+B1015+B1020</f>
        <v>963.13</v>
      </c>
      <c r="C959" s="186"/>
    </row>
    <row r="960" spans="1:3" ht="15" customHeight="1">
      <c r="A960" s="177" t="s">
        <v>901</v>
      </c>
      <c r="B960" s="190">
        <f>SUM(B961:B982)</f>
        <v>963.13</v>
      </c>
      <c r="C960" s="186"/>
    </row>
    <row r="961" spans="1:3" ht="15" customHeight="1">
      <c r="A961" s="188" t="s">
        <v>326</v>
      </c>
      <c r="B961" s="189">
        <v>183.13</v>
      </c>
      <c r="C961" s="185"/>
    </row>
    <row r="962" spans="1:3" ht="15" customHeight="1">
      <c r="A962" s="188" t="s">
        <v>327</v>
      </c>
      <c r="B962" s="189">
        <v>780</v>
      </c>
      <c r="C962" s="185"/>
    </row>
    <row r="963" spans="1:3" ht="15" customHeight="1">
      <c r="A963" s="188" t="s">
        <v>328</v>
      </c>
      <c r="B963" s="189"/>
      <c r="C963" s="185"/>
    </row>
    <row r="964" spans="1:3" ht="15" customHeight="1">
      <c r="A964" s="188" t="s">
        <v>902</v>
      </c>
      <c r="B964" s="189"/>
      <c r="C964" s="185"/>
    </row>
    <row r="965" spans="1:3" ht="15" customHeight="1">
      <c r="A965" s="188" t="s">
        <v>903</v>
      </c>
      <c r="B965" s="189"/>
      <c r="C965" s="185"/>
    </row>
    <row r="966" spans="1:3" ht="15" customHeight="1">
      <c r="A966" s="188" t="s">
        <v>904</v>
      </c>
      <c r="B966" s="189"/>
      <c r="C966" s="185"/>
    </row>
    <row r="967" spans="1:3" ht="15" customHeight="1">
      <c r="A967" s="188" t="s">
        <v>905</v>
      </c>
      <c r="B967" s="189"/>
      <c r="C967" s="185"/>
    </row>
    <row r="968" spans="1:3" ht="15" customHeight="1">
      <c r="A968" s="188" t="s">
        <v>906</v>
      </c>
      <c r="B968" s="189"/>
      <c r="C968" s="185"/>
    </row>
    <row r="969" spans="1:3" ht="15" customHeight="1">
      <c r="A969" s="188" t="s">
        <v>907</v>
      </c>
      <c r="B969" s="189"/>
      <c r="C969" s="185"/>
    </row>
    <row r="970" spans="1:3" ht="15" customHeight="1">
      <c r="A970" s="188" t="s">
        <v>908</v>
      </c>
      <c r="B970" s="189"/>
      <c r="C970" s="185"/>
    </row>
    <row r="971" spans="1:3" ht="15" customHeight="1">
      <c r="A971" s="188" t="s">
        <v>909</v>
      </c>
      <c r="B971" s="189"/>
      <c r="C971" s="185"/>
    </row>
    <row r="972" spans="1:3" ht="15" customHeight="1">
      <c r="A972" s="188" t="s">
        <v>910</v>
      </c>
      <c r="B972" s="189"/>
      <c r="C972" s="185"/>
    </row>
    <row r="973" spans="1:3" ht="15" customHeight="1">
      <c r="A973" s="188" t="s">
        <v>911</v>
      </c>
      <c r="B973" s="189">
        <v>0</v>
      </c>
      <c r="C973" s="185"/>
    </row>
    <row r="974" spans="1:3" ht="15" customHeight="1">
      <c r="A974" s="188" t="s">
        <v>912</v>
      </c>
      <c r="B974" s="189">
        <v>0</v>
      </c>
      <c r="C974" s="185"/>
    </row>
    <row r="975" spans="1:3" ht="15" customHeight="1">
      <c r="A975" s="188" t="s">
        <v>913</v>
      </c>
      <c r="B975" s="189">
        <v>0</v>
      </c>
      <c r="C975" s="185"/>
    </row>
    <row r="976" spans="1:3" ht="15" customHeight="1">
      <c r="A976" s="188" t="s">
        <v>914</v>
      </c>
      <c r="B976" s="189">
        <v>0</v>
      </c>
      <c r="C976" s="185"/>
    </row>
    <row r="977" spans="1:3" ht="15" customHeight="1">
      <c r="A977" s="188" t="s">
        <v>915</v>
      </c>
      <c r="B977" s="189">
        <v>0</v>
      </c>
      <c r="C977" s="185"/>
    </row>
    <row r="978" spans="1:3" ht="15" customHeight="1">
      <c r="A978" s="188" t="s">
        <v>916</v>
      </c>
      <c r="B978" s="189">
        <v>0</v>
      </c>
      <c r="C978" s="185"/>
    </row>
    <row r="979" spans="1:3" ht="15" customHeight="1">
      <c r="A979" s="188" t="s">
        <v>917</v>
      </c>
      <c r="B979" s="189"/>
      <c r="C979" s="185"/>
    </row>
    <row r="980" spans="1:3" ht="15" customHeight="1">
      <c r="A980" s="188" t="s">
        <v>918</v>
      </c>
      <c r="B980" s="189"/>
      <c r="C980" s="185"/>
    </row>
    <row r="981" spans="1:3" ht="15" customHeight="1">
      <c r="A981" s="188" t="s">
        <v>919</v>
      </c>
      <c r="B981" s="189"/>
      <c r="C981" s="185"/>
    </row>
    <row r="982" spans="1:7" ht="15" customHeight="1">
      <c r="A982" s="188" t="s">
        <v>920</v>
      </c>
      <c r="B982" s="189"/>
      <c r="C982" s="185"/>
      <c r="E982" s="168"/>
      <c r="F982" s="168"/>
      <c r="G982" s="168"/>
    </row>
    <row r="983" spans="1:3" ht="15" customHeight="1">
      <c r="A983" s="177" t="s">
        <v>921</v>
      </c>
      <c r="B983" s="189"/>
      <c r="C983" s="185"/>
    </row>
    <row r="984" spans="1:3" ht="15" customHeight="1">
      <c r="A984" s="188" t="s">
        <v>326</v>
      </c>
      <c r="B984" s="189"/>
      <c r="C984" s="185"/>
    </row>
    <row r="985" spans="1:3" ht="15" customHeight="1">
      <c r="A985" s="188" t="s">
        <v>327</v>
      </c>
      <c r="B985" s="189"/>
      <c r="C985" s="185"/>
    </row>
    <row r="986" spans="1:3" ht="15" customHeight="1">
      <c r="A986" s="188" t="s">
        <v>328</v>
      </c>
      <c r="B986" s="189"/>
      <c r="C986" s="185"/>
    </row>
    <row r="987" spans="1:3" ht="15" customHeight="1">
      <c r="A987" s="188" t="s">
        <v>922</v>
      </c>
      <c r="B987" s="189"/>
      <c r="C987" s="185"/>
    </row>
    <row r="988" spans="1:3" ht="15" customHeight="1">
      <c r="A988" s="188" t="s">
        <v>923</v>
      </c>
      <c r="B988" s="189"/>
      <c r="C988" s="185"/>
    </row>
    <row r="989" spans="1:3" ht="15" customHeight="1">
      <c r="A989" s="188" t="s">
        <v>924</v>
      </c>
      <c r="B989" s="189"/>
      <c r="C989" s="185"/>
    </row>
    <row r="990" spans="1:3" ht="15" customHeight="1">
      <c r="A990" s="188" t="s">
        <v>925</v>
      </c>
      <c r="B990" s="189"/>
      <c r="C990" s="185"/>
    </row>
    <row r="991" spans="1:3" ht="15" customHeight="1">
      <c r="A991" s="188" t="s">
        <v>926</v>
      </c>
      <c r="B991" s="189"/>
      <c r="C991" s="185"/>
    </row>
    <row r="992" spans="1:3" ht="15" customHeight="1">
      <c r="A992" s="188" t="s">
        <v>927</v>
      </c>
      <c r="B992" s="189"/>
      <c r="C992" s="185"/>
    </row>
    <row r="993" spans="1:3" ht="15" customHeight="1">
      <c r="A993" s="177" t="s">
        <v>928</v>
      </c>
      <c r="B993" s="189"/>
      <c r="C993" s="185"/>
    </row>
    <row r="994" spans="1:3" ht="15" customHeight="1">
      <c r="A994" s="188" t="s">
        <v>326</v>
      </c>
      <c r="B994" s="189"/>
      <c r="C994" s="185"/>
    </row>
    <row r="995" spans="1:3" ht="15" customHeight="1">
      <c r="A995" s="188" t="s">
        <v>327</v>
      </c>
      <c r="B995" s="189"/>
      <c r="C995" s="185"/>
    </row>
    <row r="996" spans="1:3" ht="15" customHeight="1">
      <c r="A996" s="188" t="s">
        <v>328</v>
      </c>
      <c r="B996" s="189"/>
      <c r="C996" s="185"/>
    </row>
    <row r="997" spans="1:3" ht="15" customHeight="1">
      <c r="A997" s="188" t="s">
        <v>929</v>
      </c>
      <c r="B997" s="189">
        <v>0</v>
      </c>
      <c r="C997" s="185"/>
    </row>
    <row r="998" spans="1:3" ht="15" customHeight="1">
      <c r="A998" s="188" t="s">
        <v>930</v>
      </c>
      <c r="B998" s="189">
        <v>0</v>
      </c>
      <c r="C998" s="185"/>
    </row>
    <row r="999" spans="1:3" ht="15" customHeight="1">
      <c r="A999" s="188" t="s">
        <v>931</v>
      </c>
      <c r="B999" s="189">
        <v>0</v>
      </c>
      <c r="C999" s="185"/>
    </row>
    <row r="1000" spans="1:3" ht="15" customHeight="1">
      <c r="A1000" s="188" t="s">
        <v>932</v>
      </c>
      <c r="B1000" s="189">
        <v>0</v>
      </c>
      <c r="C1000" s="185"/>
    </row>
    <row r="1001" spans="1:3" ht="15" customHeight="1">
      <c r="A1001" s="188" t="s">
        <v>933</v>
      </c>
      <c r="B1001" s="189"/>
      <c r="C1001" s="185"/>
    </row>
    <row r="1002" spans="1:3" ht="15" customHeight="1">
      <c r="A1002" s="188" t="s">
        <v>934</v>
      </c>
      <c r="B1002" s="189"/>
      <c r="C1002" s="185"/>
    </row>
    <row r="1003" spans="1:3" ht="15" customHeight="1">
      <c r="A1003" s="177" t="s">
        <v>935</v>
      </c>
      <c r="B1003" s="189"/>
      <c r="C1003" s="185"/>
    </row>
    <row r="1004" spans="1:3" ht="15" customHeight="1">
      <c r="A1004" s="188" t="s">
        <v>936</v>
      </c>
      <c r="B1004" s="189"/>
      <c r="C1004" s="185"/>
    </row>
    <row r="1005" spans="1:3" ht="15" customHeight="1">
      <c r="A1005" s="188" t="s">
        <v>937</v>
      </c>
      <c r="B1005" s="189"/>
      <c r="C1005" s="185"/>
    </row>
    <row r="1006" spans="1:3" ht="15" customHeight="1">
      <c r="A1006" s="188" t="s">
        <v>938</v>
      </c>
      <c r="B1006" s="189"/>
      <c r="C1006" s="185"/>
    </row>
    <row r="1007" spans="1:3" ht="15" customHeight="1">
      <c r="A1007" s="188" t="s">
        <v>939</v>
      </c>
      <c r="B1007" s="189"/>
      <c r="C1007" s="185"/>
    </row>
    <row r="1008" spans="1:3" ht="15" customHeight="1">
      <c r="A1008" s="177" t="s">
        <v>940</v>
      </c>
      <c r="B1008" s="189"/>
      <c r="C1008" s="185"/>
    </row>
    <row r="1009" spans="1:3" ht="15" customHeight="1">
      <c r="A1009" s="188" t="s">
        <v>326</v>
      </c>
      <c r="B1009" s="189"/>
      <c r="C1009" s="185"/>
    </row>
    <row r="1010" spans="1:3" ht="15" customHeight="1">
      <c r="A1010" s="188" t="s">
        <v>327</v>
      </c>
      <c r="B1010" s="189"/>
      <c r="C1010" s="185"/>
    </row>
    <row r="1011" spans="1:3" ht="15" customHeight="1">
      <c r="A1011" s="188" t="s">
        <v>328</v>
      </c>
      <c r="B1011" s="189"/>
      <c r="C1011" s="185"/>
    </row>
    <row r="1012" spans="1:3" ht="15" customHeight="1">
      <c r="A1012" s="188" t="s">
        <v>926</v>
      </c>
      <c r="B1012" s="189"/>
      <c r="C1012" s="185"/>
    </row>
    <row r="1013" spans="1:3" ht="15" customHeight="1">
      <c r="A1013" s="188" t="s">
        <v>941</v>
      </c>
      <c r="B1013" s="189"/>
      <c r="C1013" s="185"/>
    </row>
    <row r="1014" spans="1:3" ht="15" customHeight="1">
      <c r="A1014" s="188" t="s">
        <v>942</v>
      </c>
      <c r="B1014" s="189"/>
      <c r="C1014" s="185"/>
    </row>
    <row r="1015" spans="1:3" ht="15" customHeight="1">
      <c r="A1015" s="177" t="s">
        <v>943</v>
      </c>
      <c r="B1015" s="189"/>
      <c r="C1015" s="185"/>
    </row>
    <row r="1016" spans="1:3" ht="15" customHeight="1">
      <c r="A1016" s="188" t="s">
        <v>944</v>
      </c>
      <c r="B1016" s="189"/>
      <c r="C1016" s="185"/>
    </row>
    <row r="1017" spans="1:3" ht="15" customHeight="1">
      <c r="A1017" s="188" t="s">
        <v>945</v>
      </c>
      <c r="B1017" s="189"/>
      <c r="C1017" s="185"/>
    </row>
    <row r="1018" spans="1:3" ht="15" customHeight="1">
      <c r="A1018" s="188" t="s">
        <v>946</v>
      </c>
      <c r="B1018" s="189"/>
      <c r="C1018" s="185"/>
    </row>
    <row r="1019" spans="1:3" ht="15" customHeight="1">
      <c r="A1019" s="188" t="s">
        <v>947</v>
      </c>
      <c r="B1019" s="189"/>
      <c r="C1019" s="185"/>
    </row>
    <row r="1020" spans="1:3" ht="15" customHeight="1">
      <c r="A1020" s="177" t="s">
        <v>948</v>
      </c>
      <c r="B1020" s="189"/>
      <c r="C1020" s="185"/>
    </row>
    <row r="1021" spans="1:3" ht="15" customHeight="1">
      <c r="A1021" s="188" t="s">
        <v>949</v>
      </c>
      <c r="B1021" s="189"/>
      <c r="C1021" s="185"/>
    </row>
    <row r="1022" spans="1:3" ht="15" customHeight="1">
      <c r="A1022" s="188" t="s">
        <v>950</v>
      </c>
      <c r="B1022" s="189"/>
      <c r="C1022" s="185"/>
    </row>
    <row r="1023" spans="1:3" ht="15" customHeight="1">
      <c r="A1023" s="177" t="s">
        <v>951</v>
      </c>
      <c r="B1023" s="189"/>
      <c r="C1023" s="185"/>
    </row>
    <row r="1024" spans="1:3" ht="15" customHeight="1">
      <c r="A1024" s="177" t="s">
        <v>952</v>
      </c>
      <c r="B1024" s="189"/>
      <c r="C1024" s="185"/>
    </row>
    <row r="1025" spans="1:3" ht="15" customHeight="1">
      <c r="A1025" s="188" t="s">
        <v>326</v>
      </c>
      <c r="B1025" s="189"/>
      <c r="C1025" s="185"/>
    </row>
    <row r="1026" spans="1:3" ht="15" customHeight="1">
      <c r="A1026" s="188" t="s">
        <v>327</v>
      </c>
      <c r="B1026" s="189"/>
      <c r="C1026" s="185"/>
    </row>
    <row r="1027" spans="1:3" ht="15" customHeight="1">
      <c r="A1027" s="188" t="s">
        <v>328</v>
      </c>
      <c r="B1027" s="189">
        <v>0</v>
      </c>
      <c r="C1027" s="185"/>
    </row>
    <row r="1028" spans="1:3" ht="15" customHeight="1">
      <c r="A1028" s="188" t="s">
        <v>953</v>
      </c>
      <c r="B1028" s="189">
        <v>0</v>
      </c>
      <c r="C1028" s="185"/>
    </row>
    <row r="1029" spans="1:3" ht="15" customHeight="1">
      <c r="A1029" s="188" t="s">
        <v>954</v>
      </c>
      <c r="B1029" s="189">
        <v>0</v>
      </c>
      <c r="C1029" s="185"/>
    </row>
    <row r="1030" spans="1:3" ht="15" customHeight="1">
      <c r="A1030" s="188" t="s">
        <v>955</v>
      </c>
      <c r="B1030" s="189">
        <v>0</v>
      </c>
      <c r="C1030" s="185"/>
    </row>
    <row r="1031" spans="1:3" ht="15" customHeight="1">
      <c r="A1031" s="188" t="s">
        <v>956</v>
      </c>
      <c r="B1031" s="189">
        <v>0</v>
      </c>
      <c r="C1031" s="185"/>
    </row>
    <row r="1032" spans="1:3" ht="15" customHeight="1">
      <c r="A1032" s="188" t="s">
        <v>957</v>
      </c>
      <c r="B1032" s="189">
        <v>0</v>
      </c>
      <c r="C1032" s="185"/>
    </row>
    <row r="1033" spans="1:3" ht="15" customHeight="1">
      <c r="A1033" s="188" t="s">
        <v>958</v>
      </c>
      <c r="B1033" s="189">
        <v>0</v>
      </c>
      <c r="C1033" s="185"/>
    </row>
    <row r="1034" spans="1:3" ht="15" customHeight="1">
      <c r="A1034" s="177" t="s">
        <v>959</v>
      </c>
      <c r="B1034" s="189">
        <v>0</v>
      </c>
      <c r="C1034" s="185"/>
    </row>
    <row r="1035" spans="1:3" ht="15" customHeight="1">
      <c r="A1035" s="188" t="s">
        <v>326</v>
      </c>
      <c r="B1035" s="189">
        <v>0</v>
      </c>
      <c r="C1035" s="185"/>
    </row>
    <row r="1036" spans="1:3" ht="15" customHeight="1">
      <c r="A1036" s="188" t="s">
        <v>327</v>
      </c>
      <c r="B1036" s="189">
        <v>0</v>
      </c>
      <c r="C1036" s="185"/>
    </row>
    <row r="1037" spans="1:3" ht="15" customHeight="1">
      <c r="A1037" s="188" t="s">
        <v>328</v>
      </c>
      <c r="B1037" s="189">
        <v>0</v>
      </c>
      <c r="C1037" s="185"/>
    </row>
    <row r="1038" spans="1:3" ht="15" customHeight="1">
      <c r="A1038" s="188" t="s">
        <v>960</v>
      </c>
      <c r="B1038" s="189">
        <v>0</v>
      </c>
      <c r="C1038" s="185"/>
    </row>
    <row r="1039" spans="1:3" ht="15" customHeight="1">
      <c r="A1039" s="188" t="s">
        <v>961</v>
      </c>
      <c r="B1039" s="189">
        <v>0</v>
      </c>
      <c r="C1039" s="185"/>
    </row>
    <row r="1040" spans="1:3" ht="15" customHeight="1">
      <c r="A1040" s="188" t="s">
        <v>962</v>
      </c>
      <c r="B1040" s="189">
        <v>0</v>
      </c>
      <c r="C1040" s="185"/>
    </row>
    <row r="1041" spans="1:3" ht="15" customHeight="1">
      <c r="A1041" s="188" t="s">
        <v>963</v>
      </c>
      <c r="B1041" s="189">
        <v>0</v>
      </c>
      <c r="C1041" s="185"/>
    </row>
    <row r="1042" spans="1:3" ht="15" customHeight="1">
      <c r="A1042" s="188" t="s">
        <v>964</v>
      </c>
      <c r="B1042" s="189">
        <v>0</v>
      </c>
      <c r="C1042" s="185"/>
    </row>
    <row r="1043" spans="1:3" ht="15" customHeight="1">
      <c r="A1043" s="188" t="s">
        <v>965</v>
      </c>
      <c r="B1043" s="189">
        <v>0</v>
      </c>
      <c r="C1043" s="185"/>
    </row>
    <row r="1044" spans="1:3" ht="15" customHeight="1">
      <c r="A1044" s="188" t="s">
        <v>966</v>
      </c>
      <c r="B1044" s="189">
        <v>0</v>
      </c>
      <c r="C1044" s="185"/>
    </row>
    <row r="1045" spans="1:6" ht="15" customHeight="1">
      <c r="A1045" s="188" t="s">
        <v>967</v>
      </c>
      <c r="B1045" s="189">
        <v>0</v>
      </c>
      <c r="C1045" s="185"/>
      <c r="D1045" s="168"/>
      <c r="E1045" s="168"/>
      <c r="F1045" s="168"/>
    </row>
    <row r="1046" spans="1:3" ht="15" customHeight="1">
      <c r="A1046" s="188" t="s">
        <v>968</v>
      </c>
      <c r="B1046" s="189">
        <v>0</v>
      </c>
      <c r="C1046" s="185"/>
    </row>
    <row r="1047" spans="1:3" ht="15" customHeight="1">
      <c r="A1047" s="188" t="s">
        <v>969</v>
      </c>
      <c r="B1047" s="189">
        <v>0</v>
      </c>
      <c r="C1047" s="185"/>
    </row>
    <row r="1048" spans="1:3" ht="15" customHeight="1">
      <c r="A1048" s="188" t="s">
        <v>970</v>
      </c>
      <c r="B1048" s="189">
        <v>0</v>
      </c>
      <c r="C1048" s="185"/>
    </row>
    <row r="1049" spans="1:3" ht="15" customHeight="1">
      <c r="A1049" s="188" t="s">
        <v>971</v>
      </c>
      <c r="B1049" s="189">
        <v>0</v>
      </c>
      <c r="C1049" s="185"/>
    </row>
    <row r="1050" spans="1:3" ht="15" customHeight="1">
      <c r="A1050" s="177" t="s">
        <v>972</v>
      </c>
      <c r="B1050" s="189"/>
      <c r="C1050" s="185"/>
    </row>
    <row r="1051" spans="1:3" ht="15" customHeight="1">
      <c r="A1051" s="188" t="s">
        <v>326</v>
      </c>
      <c r="B1051" s="189"/>
      <c r="C1051" s="185"/>
    </row>
    <row r="1052" spans="1:3" ht="15" customHeight="1">
      <c r="A1052" s="188" t="s">
        <v>327</v>
      </c>
      <c r="B1052" s="189"/>
      <c r="C1052" s="185"/>
    </row>
    <row r="1053" spans="1:3" ht="15" customHeight="1">
      <c r="A1053" s="188" t="s">
        <v>328</v>
      </c>
      <c r="B1053" s="189"/>
      <c r="C1053" s="185"/>
    </row>
    <row r="1054" spans="1:3" ht="15" customHeight="1">
      <c r="A1054" s="188" t="s">
        <v>973</v>
      </c>
      <c r="B1054" s="189"/>
      <c r="C1054" s="185"/>
    </row>
    <row r="1055" spans="1:3" ht="15" customHeight="1">
      <c r="A1055" s="177" t="s">
        <v>974</v>
      </c>
      <c r="B1055" s="189"/>
      <c r="C1055" s="185"/>
    </row>
    <row r="1056" spans="1:3" ht="15" customHeight="1">
      <c r="A1056" s="188" t="s">
        <v>326</v>
      </c>
      <c r="B1056" s="189"/>
      <c r="C1056" s="185"/>
    </row>
    <row r="1057" spans="1:3" ht="15" customHeight="1">
      <c r="A1057" s="188" t="s">
        <v>327</v>
      </c>
      <c r="B1057" s="189"/>
      <c r="C1057" s="185"/>
    </row>
    <row r="1058" spans="1:3" ht="15" customHeight="1">
      <c r="A1058" s="188" t="s">
        <v>328</v>
      </c>
      <c r="B1058" s="189"/>
      <c r="C1058" s="185"/>
    </row>
    <row r="1059" spans="1:3" ht="15" customHeight="1">
      <c r="A1059" s="188" t="s">
        <v>975</v>
      </c>
      <c r="B1059" s="189"/>
      <c r="C1059" s="185"/>
    </row>
    <row r="1060" spans="1:3" ht="15" customHeight="1">
      <c r="A1060" s="188" t="s">
        <v>976</v>
      </c>
      <c r="B1060" s="189"/>
      <c r="C1060" s="185"/>
    </row>
    <row r="1061" spans="1:3" ht="15" customHeight="1">
      <c r="A1061" s="188" t="s">
        <v>977</v>
      </c>
      <c r="B1061" s="189"/>
      <c r="C1061" s="185"/>
    </row>
    <row r="1062" spans="1:3" ht="15" customHeight="1">
      <c r="A1062" s="188" t="s">
        <v>978</v>
      </c>
      <c r="B1062" s="189"/>
      <c r="C1062" s="185"/>
    </row>
    <row r="1063" spans="1:3" ht="15" customHeight="1">
      <c r="A1063" s="188" t="s">
        <v>979</v>
      </c>
      <c r="B1063" s="189"/>
      <c r="C1063" s="185"/>
    </row>
    <row r="1064" spans="1:3" ht="15" customHeight="1">
      <c r="A1064" s="188" t="s">
        <v>329</v>
      </c>
      <c r="B1064" s="189"/>
      <c r="C1064" s="185"/>
    </row>
    <row r="1065" spans="1:3" ht="15" customHeight="1">
      <c r="A1065" s="188" t="s">
        <v>980</v>
      </c>
      <c r="B1065" s="189"/>
      <c r="C1065" s="185"/>
    </row>
    <row r="1066" spans="1:3" ht="15" customHeight="1">
      <c r="A1066" s="177" t="s">
        <v>981</v>
      </c>
      <c r="B1066" s="189"/>
      <c r="C1066" s="185"/>
    </row>
    <row r="1067" spans="1:3" ht="15" customHeight="1">
      <c r="A1067" s="188" t="s">
        <v>326</v>
      </c>
      <c r="B1067" s="189"/>
      <c r="C1067" s="185"/>
    </row>
    <row r="1068" spans="1:3" ht="15" customHeight="1">
      <c r="A1068" s="188" t="s">
        <v>327</v>
      </c>
      <c r="B1068" s="189"/>
      <c r="C1068" s="185"/>
    </row>
    <row r="1069" spans="1:3" ht="15" customHeight="1">
      <c r="A1069" s="188" t="s">
        <v>328</v>
      </c>
      <c r="B1069" s="189"/>
      <c r="C1069" s="185"/>
    </row>
    <row r="1070" spans="1:3" ht="15" customHeight="1">
      <c r="A1070" s="188" t="s">
        <v>982</v>
      </c>
      <c r="B1070" s="189"/>
      <c r="C1070" s="185"/>
    </row>
    <row r="1071" spans="1:3" ht="15" customHeight="1">
      <c r="A1071" s="188" t="s">
        <v>983</v>
      </c>
      <c r="B1071" s="189">
        <v>0</v>
      </c>
      <c r="C1071" s="185"/>
    </row>
    <row r="1072" spans="1:3" ht="15" customHeight="1">
      <c r="A1072" s="188" t="s">
        <v>984</v>
      </c>
      <c r="B1072" s="189"/>
      <c r="C1072" s="185"/>
    </row>
    <row r="1073" spans="1:3" ht="15" customHeight="1">
      <c r="A1073" s="177" t="s">
        <v>985</v>
      </c>
      <c r="B1073" s="189"/>
      <c r="C1073" s="185"/>
    </row>
    <row r="1074" spans="1:3" ht="15" customHeight="1">
      <c r="A1074" s="188" t="s">
        <v>326</v>
      </c>
      <c r="B1074" s="189"/>
      <c r="C1074" s="185"/>
    </row>
    <row r="1075" spans="1:3" ht="15" customHeight="1">
      <c r="A1075" s="188" t="s">
        <v>327</v>
      </c>
      <c r="B1075" s="189"/>
      <c r="C1075" s="185"/>
    </row>
    <row r="1076" spans="1:3" ht="15" customHeight="1">
      <c r="A1076" s="188" t="s">
        <v>328</v>
      </c>
      <c r="B1076" s="189"/>
      <c r="C1076" s="185"/>
    </row>
    <row r="1077" spans="1:3" ht="15" customHeight="1">
      <c r="A1077" s="188" t="s">
        <v>986</v>
      </c>
      <c r="B1077" s="189"/>
      <c r="C1077" s="185"/>
    </row>
    <row r="1078" spans="1:3" ht="15" customHeight="1">
      <c r="A1078" s="188" t="s">
        <v>987</v>
      </c>
      <c r="B1078" s="189"/>
      <c r="C1078" s="185"/>
    </row>
    <row r="1079" spans="1:3" ht="15" customHeight="1">
      <c r="A1079" s="188" t="s">
        <v>988</v>
      </c>
      <c r="B1079" s="189"/>
      <c r="C1079" s="185"/>
    </row>
    <row r="1080" spans="1:3" ht="15" customHeight="1">
      <c r="A1080" s="188" t="s">
        <v>989</v>
      </c>
      <c r="B1080" s="189"/>
      <c r="C1080" s="185"/>
    </row>
    <row r="1081" spans="1:3" ht="15" customHeight="1">
      <c r="A1081" s="177" t="s">
        <v>990</v>
      </c>
      <c r="B1081" s="189"/>
      <c r="C1081" s="185"/>
    </row>
    <row r="1082" spans="1:3" ht="15" customHeight="1">
      <c r="A1082" s="188" t="s">
        <v>991</v>
      </c>
      <c r="B1082" s="189"/>
      <c r="C1082" s="185"/>
    </row>
    <row r="1083" spans="1:3" ht="15" customHeight="1">
      <c r="A1083" s="188" t="s">
        <v>992</v>
      </c>
      <c r="B1083" s="189"/>
      <c r="C1083" s="185"/>
    </row>
    <row r="1084" spans="1:3" ht="15" customHeight="1">
      <c r="A1084" s="188" t="s">
        <v>993</v>
      </c>
      <c r="B1084" s="189"/>
      <c r="C1084" s="185"/>
    </row>
    <row r="1085" spans="1:3" ht="15" customHeight="1">
      <c r="A1085" s="188" t="s">
        <v>994</v>
      </c>
      <c r="B1085" s="189"/>
      <c r="C1085" s="185"/>
    </row>
    <row r="1086" spans="1:3" ht="15" customHeight="1">
      <c r="A1086" s="188" t="s">
        <v>995</v>
      </c>
      <c r="B1086" s="189"/>
      <c r="C1086" s="185"/>
    </row>
    <row r="1087" spans="1:3" ht="15" customHeight="1">
      <c r="A1087" s="177" t="s">
        <v>996</v>
      </c>
      <c r="B1087" s="190">
        <f>B1088+B1098+B1104</f>
        <v>184.76999999999998</v>
      </c>
      <c r="C1087" s="186"/>
    </row>
    <row r="1088" spans="1:3" ht="15" customHeight="1">
      <c r="A1088" s="177" t="s">
        <v>997</v>
      </c>
      <c r="B1088" s="190">
        <f>SUM(B1089:B1097)</f>
        <v>184.76999999999998</v>
      </c>
      <c r="C1088" s="186"/>
    </row>
    <row r="1089" spans="1:3" ht="15" customHeight="1">
      <c r="A1089" s="188" t="s">
        <v>326</v>
      </c>
      <c r="B1089" s="189">
        <v>30.77</v>
      </c>
      <c r="C1089" s="185"/>
    </row>
    <row r="1090" spans="1:3" ht="15" customHeight="1">
      <c r="A1090" s="188" t="s">
        <v>327</v>
      </c>
      <c r="B1090" s="189"/>
      <c r="C1090" s="185"/>
    </row>
    <row r="1091" spans="1:3" ht="15" customHeight="1">
      <c r="A1091" s="188" t="s">
        <v>328</v>
      </c>
      <c r="B1091" s="189"/>
      <c r="C1091" s="185"/>
    </row>
    <row r="1092" spans="1:3" ht="15" customHeight="1">
      <c r="A1092" s="188" t="s">
        <v>998</v>
      </c>
      <c r="B1092" s="189"/>
      <c r="C1092" s="185"/>
    </row>
    <row r="1093" spans="1:3" ht="15" customHeight="1">
      <c r="A1093" s="188" t="s">
        <v>999</v>
      </c>
      <c r="B1093" s="189"/>
      <c r="C1093" s="185"/>
    </row>
    <row r="1094" spans="1:3" ht="15" customHeight="1">
      <c r="A1094" s="188" t="s">
        <v>1000</v>
      </c>
      <c r="B1094" s="189">
        <v>0</v>
      </c>
      <c r="C1094" s="185"/>
    </row>
    <row r="1095" spans="1:3" ht="15" customHeight="1">
      <c r="A1095" s="188" t="s">
        <v>1001</v>
      </c>
      <c r="B1095" s="189">
        <v>0</v>
      </c>
      <c r="C1095" s="185"/>
    </row>
    <row r="1096" spans="1:3" ht="15" customHeight="1">
      <c r="A1096" s="188" t="s">
        <v>329</v>
      </c>
      <c r="B1096" s="189">
        <v>4</v>
      </c>
      <c r="C1096" s="185"/>
    </row>
    <row r="1097" spans="1:3" ht="15" customHeight="1">
      <c r="A1097" s="188" t="s">
        <v>1002</v>
      </c>
      <c r="B1097" s="189">
        <v>150</v>
      </c>
      <c r="C1097" s="185"/>
    </row>
    <row r="1098" spans="1:3" ht="15" customHeight="1">
      <c r="A1098" s="177" t="s">
        <v>1003</v>
      </c>
      <c r="B1098" s="189"/>
      <c r="C1098" s="185"/>
    </row>
    <row r="1099" spans="1:3" ht="15" customHeight="1">
      <c r="A1099" s="188" t="s">
        <v>326</v>
      </c>
      <c r="B1099" s="189"/>
      <c r="C1099" s="185"/>
    </row>
    <row r="1100" spans="1:3" ht="15" customHeight="1">
      <c r="A1100" s="188" t="s">
        <v>327</v>
      </c>
      <c r="B1100" s="189"/>
      <c r="C1100" s="185"/>
    </row>
    <row r="1101" spans="1:3" ht="15" customHeight="1">
      <c r="A1101" s="188" t="s">
        <v>328</v>
      </c>
      <c r="B1101" s="189"/>
      <c r="C1101" s="185"/>
    </row>
    <row r="1102" spans="1:3" ht="15" customHeight="1">
      <c r="A1102" s="188" t="s">
        <v>1004</v>
      </c>
      <c r="B1102" s="189"/>
      <c r="C1102" s="185"/>
    </row>
    <row r="1103" spans="1:3" ht="15" customHeight="1">
      <c r="A1103" s="188" t="s">
        <v>1005</v>
      </c>
      <c r="B1103" s="189"/>
      <c r="C1103" s="185"/>
    </row>
    <row r="1104" spans="1:3" ht="15" customHeight="1">
      <c r="A1104" s="177" t="s">
        <v>1006</v>
      </c>
      <c r="B1104" s="189"/>
      <c r="C1104" s="185"/>
    </row>
    <row r="1105" spans="1:3" ht="15" customHeight="1">
      <c r="A1105" s="188" t="s">
        <v>1007</v>
      </c>
      <c r="B1105" s="189"/>
      <c r="C1105" s="185"/>
    </row>
    <row r="1106" spans="1:3" ht="15" customHeight="1">
      <c r="A1106" s="188" t="s">
        <v>1008</v>
      </c>
      <c r="B1106" s="189"/>
      <c r="C1106" s="185"/>
    </row>
    <row r="1107" spans="1:3" ht="15" customHeight="1">
      <c r="A1107" s="177" t="s">
        <v>1009</v>
      </c>
      <c r="B1107" s="189"/>
      <c r="C1107" s="185"/>
    </row>
    <row r="1108" spans="1:3" ht="15" customHeight="1">
      <c r="A1108" s="177" t="s">
        <v>1010</v>
      </c>
      <c r="B1108" s="189"/>
      <c r="C1108" s="185"/>
    </row>
    <row r="1109" spans="1:3" ht="15" customHeight="1">
      <c r="A1109" s="188" t="s">
        <v>326</v>
      </c>
      <c r="B1109" s="189"/>
      <c r="C1109" s="185"/>
    </row>
    <row r="1110" spans="1:7" ht="15" customHeight="1">
      <c r="A1110" s="188" t="s">
        <v>327</v>
      </c>
      <c r="B1110" s="189"/>
      <c r="C1110" s="185"/>
      <c r="E1110" s="168"/>
      <c r="F1110" s="168"/>
      <c r="G1110" s="168"/>
    </row>
    <row r="1111" spans="1:3" ht="15" customHeight="1">
      <c r="A1111" s="188" t="s">
        <v>328</v>
      </c>
      <c r="B1111" s="189"/>
      <c r="C1111" s="185"/>
    </row>
    <row r="1112" spans="1:3" ht="15" customHeight="1">
      <c r="A1112" s="188" t="s">
        <v>1011</v>
      </c>
      <c r="B1112" s="189"/>
      <c r="C1112" s="185"/>
    </row>
    <row r="1113" spans="1:3" ht="15" customHeight="1">
      <c r="A1113" s="188" t="s">
        <v>329</v>
      </c>
      <c r="B1113" s="189">
        <v>0</v>
      </c>
      <c r="C1113" s="185"/>
    </row>
    <row r="1114" spans="1:3" ht="15" customHeight="1">
      <c r="A1114" s="188" t="s">
        <v>1012</v>
      </c>
      <c r="B1114" s="189">
        <v>0</v>
      </c>
      <c r="C1114" s="185"/>
    </row>
    <row r="1115" spans="1:3" ht="15" customHeight="1">
      <c r="A1115" s="177" t="s">
        <v>1013</v>
      </c>
      <c r="B1115" s="189"/>
      <c r="C1115" s="185"/>
    </row>
    <row r="1116" spans="1:3" ht="15" customHeight="1">
      <c r="A1116" s="188" t="s">
        <v>1014</v>
      </c>
      <c r="B1116" s="189"/>
      <c r="C1116" s="185"/>
    </row>
    <row r="1117" spans="1:3" ht="15" customHeight="1">
      <c r="A1117" s="188" t="s">
        <v>1015</v>
      </c>
      <c r="B1117" s="189"/>
      <c r="C1117" s="185"/>
    </row>
    <row r="1118" spans="1:3" ht="15" customHeight="1">
      <c r="A1118" s="188" t="s">
        <v>1016</v>
      </c>
      <c r="B1118" s="189"/>
      <c r="C1118" s="185"/>
    </row>
    <row r="1119" spans="1:3" ht="15" customHeight="1">
      <c r="A1119" s="188" t="s">
        <v>1017</v>
      </c>
      <c r="B1119" s="189"/>
      <c r="C1119" s="185"/>
    </row>
    <row r="1120" spans="1:3" ht="15" customHeight="1">
      <c r="A1120" s="188" t="s">
        <v>1018</v>
      </c>
      <c r="B1120" s="189"/>
      <c r="C1120" s="185"/>
    </row>
    <row r="1121" spans="1:3" ht="15" customHeight="1">
      <c r="A1121" s="188" t="s">
        <v>1019</v>
      </c>
      <c r="B1121" s="189"/>
      <c r="C1121" s="185"/>
    </row>
    <row r="1122" spans="1:3" ht="15" customHeight="1">
      <c r="A1122" s="188" t="s">
        <v>1020</v>
      </c>
      <c r="B1122" s="189"/>
      <c r="C1122" s="185"/>
    </row>
    <row r="1123" spans="1:3" ht="15" customHeight="1">
      <c r="A1123" s="188" t="s">
        <v>1021</v>
      </c>
      <c r="B1123" s="189"/>
      <c r="C1123" s="185"/>
    </row>
    <row r="1124" spans="1:3" ht="15" customHeight="1">
      <c r="A1124" s="188" t="s">
        <v>1022</v>
      </c>
      <c r="B1124" s="189"/>
      <c r="C1124" s="185"/>
    </row>
    <row r="1125" spans="1:3" ht="15" customHeight="1">
      <c r="A1125" s="177" t="s">
        <v>1023</v>
      </c>
      <c r="B1125" s="189"/>
      <c r="C1125" s="185"/>
    </row>
    <row r="1126" spans="1:3" ht="15" customHeight="1">
      <c r="A1126" s="188" t="s">
        <v>1024</v>
      </c>
      <c r="B1126" s="189"/>
      <c r="C1126" s="185"/>
    </row>
    <row r="1127" spans="1:3" ht="15" customHeight="1">
      <c r="A1127" s="188" t="s">
        <v>1025</v>
      </c>
      <c r="B1127" s="189"/>
      <c r="C1127" s="185"/>
    </row>
    <row r="1128" spans="1:3" ht="15" customHeight="1">
      <c r="A1128" s="188" t="s">
        <v>1026</v>
      </c>
      <c r="B1128" s="189"/>
      <c r="C1128" s="185"/>
    </row>
    <row r="1129" spans="1:3" ht="15" customHeight="1">
      <c r="A1129" s="188" t="s">
        <v>1027</v>
      </c>
      <c r="B1129" s="189"/>
      <c r="C1129" s="185"/>
    </row>
    <row r="1130" spans="1:3" ht="15" customHeight="1">
      <c r="A1130" s="188" t="s">
        <v>1028</v>
      </c>
      <c r="B1130" s="189"/>
      <c r="C1130" s="185"/>
    </row>
    <row r="1131" spans="1:3" ht="15" customHeight="1">
      <c r="A1131" s="177" t="s">
        <v>1029</v>
      </c>
      <c r="B1131" s="189"/>
      <c r="C1131" s="185"/>
    </row>
    <row r="1132" spans="1:3" ht="15" customHeight="1">
      <c r="A1132" s="188" t="s">
        <v>1030</v>
      </c>
      <c r="B1132" s="189"/>
      <c r="C1132" s="185"/>
    </row>
    <row r="1133" spans="1:3" ht="15" customHeight="1">
      <c r="A1133" s="188" t="s">
        <v>1031</v>
      </c>
      <c r="B1133" s="189"/>
      <c r="C1133" s="185"/>
    </row>
    <row r="1134" spans="1:3" ht="15" customHeight="1">
      <c r="A1134" s="177" t="s">
        <v>1032</v>
      </c>
      <c r="B1134" s="189"/>
      <c r="C1134" s="185"/>
    </row>
    <row r="1135" spans="1:3" ht="15" customHeight="1">
      <c r="A1135" s="188" t="s">
        <v>1033</v>
      </c>
      <c r="B1135" s="189"/>
      <c r="C1135" s="185"/>
    </row>
    <row r="1136" spans="1:3" ht="15" customHeight="1">
      <c r="A1136" s="188" t="s">
        <v>1034</v>
      </c>
      <c r="B1136" s="189"/>
      <c r="C1136" s="185"/>
    </row>
    <row r="1137" spans="1:3" ht="15" customHeight="1">
      <c r="A1137" s="177" t="s">
        <v>1035</v>
      </c>
      <c r="B1137" s="189"/>
      <c r="C1137" s="185"/>
    </row>
    <row r="1138" spans="1:7" ht="15" customHeight="1">
      <c r="A1138" s="177" t="s">
        <v>1036</v>
      </c>
      <c r="B1138" s="189"/>
      <c r="C1138" s="185"/>
      <c r="E1138" s="168"/>
      <c r="F1138" s="168"/>
      <c r="G1138" s="168"/>
    </row>
    <row r="1139" spans="1:3" ht="15" customHeight="1">
      <c r="A1139" s="177" t="s">
        <v>1037</v>
      </c>
      <c r="B1139" s="189"/>
      <c r="C1139" s="185"/>
    </row>
    <row r="1140" spans="1:3" ht="15" customHeight="1">
      <c r="A1140" s="177" t="s">
        <v>1038</v>
      </c>
      <c r="B1140" s="189"/>
      <c r="C1140" s="185"/>
    </row>
    <row r="1141" spans="1:3" ht="15" customHeight="1">
      <c r="A1141" s="177" t="s">
        <v>1039</v>
      </c>
      <c r="B1141" s="189"/>
      <c r="C1141" s="185"/>
    </row>
    <row r="1142" spans="1:3" ht="15" customHeight="1">
      <c r="A1142" s="177" t="s">
        <v>1040</v>
      </c>
      <c r="B1142" s="189"/>
      <c r="C1142" s="185"/>
    </row>
    <row r="1143" spans="1:3" ht="15" customHeight="1">
      <c r="A1143" s="177" t="s">
        <v>1041</v>
      </c>
      <c r="B1143" s="189"/>
      <c r="C1143" s="185"/>
    </row>
    <row r="1144" spans="1:3" ht="15" customHeight="1">
      <c r="A1144" s="177" t="s">
        <v>1042</v>
      </c>
      <c r="B1144" s="189"/>
      <c r="C1144" s="185"/>
    </row>
    <row r="1145" spans="1:3" ht="15" customHeight="1">
      <c r="A1145" s="177" t="s">
        <v>1043</v>
      </c>
      <c r="B1145" s="189"/>
      <c r="C1145" s="185"/>
    </row>
    <row r="1146" spans="1:3" ht="15" customHeight="1">
      <c r="A1146" s="177" t="s">
        <v>1044</v>
      </c>
      <c r="B1146" s="189"/>
      <c r="C1146" s="185"/>
    </row>
    <row r="1147" spans="1:3" ht="15" customHeight="1">
      <c r="A1147" s="177" t="s">
        <v>1045</v>
      </c>
      <c r="B1147" s="190">
        <f>B1148+B1175+B1190</f>
        <v>257.84000000000003</v>
      </c>
      <c r="C1147" s="186"/>
    </row>
    <row r="1148" spans="1:3" ht="15" customHeight="1">
      <c r="A1148" s="177" t="s">
        <v>1046</v>
      </c>
      <c r="B1148" s="190">
        <f>SUM(B1149:B1174)</f>
        <v>257.84000000000003</v>
      </c>
      <c r="C1148" s="186"/>
    </row>
    <row r="1149" spans="1:3" ht="15" customHeight="1">
      <c r="A1149" s="188" t="s">
        <v>326</v>
      </c>
      <c r="B1149" s="189">
        <v>241.84</v>
      </c>
      <c r="C1149" s="185"/>
    </row>
    <row r="1150" spans="1:3" ht="15" customHeight="1">
      <c r="A1150" s="188" t="s">
        <v>327</v>
      </c>
      <c r="B1150" s="189">
        <v>16</v>
      </c>
      <c r="C1150" s="185"/>
    </row>
    <row r="1151" spans="1:3" ht="15" customHeight="1">
      <c r="A1151" s="188" t="s">
        <v>328</v>
      </c>
      <c r="B1151" s="189"/>
      <c r="C1151" s="185"/>
    </row>
    <row r="1152" spans="1:3" ht="15" customHeight="1">
      <c r="A1152" s="188" t="s">
        <v>1047</v>
      </c>
      <c r="B1152" s="189"/>
      <c r="C1152" s="185"/>
    </row>
    <row r="1153" spans="1:3" ht="15" customHeight="1">
      <c r="A1153" s="188" t="s">
        <v>1048</v>
      </c>
      <c r="B1153" s="189"/>
      <c r="C1153" s="185"/>
    </row>
    <row r="1154" spans="1:3" ht="15" customHeight="1">
      <c r="A1154" s="188" t="s">
        <v>1049</v>
      </c>
      <c r="B1154" s="189"/>
      <c r="C1154" s="185"/>
    </row>
    <row r="1155" spans="1:3" ht="15" customHeight="1">
      <c r="A1155" s="188" t="s">
        <v>1050</v>
      </c>
      <c r="B1155" s="189"/>
      <c r="C1155" s="185"/>
    </row>
    <row r="1156" spans="1:3" ht="15" customHeight="1">
      <c r="A1156" s="188" t="s">
        <v>1051</v>
      </c>
      <c r="B1156" s="189"/>
      <c r="C1156" s="185"/>
    </row>
    <row r="1157" spans="1:3" ht="15" customHeight="1">
      <c r="A1157" s="188" t="s">
        <v>1052</v>
      </c>
      <c r="B1157" s="189"/>
      <c r="C1157" s="185"/>
    </row>
    <row r="1158" spans="1:3" ht="15" customHeight="1">
      <c r="A1158" s="188" t="s">
        <v>1053</v>
      </c>
      <c r="B1158" s="189"/>
      <c r="C1158" s="185"/>
    </row>
    <row r="1159" spans="1:3" ht="15" customHeight="1">
      <c r="A1159" s="188" t="s">
        <v>1054</v>
      </c>
      <c r="B1159" s="189"/>
      <c r="C1159" s="185"/>
    </row>
    <row r="1160" spans="1:3" ht="15" customHeight="1">
      <c r="A1160" s="188" t="s">
        <v>1055</v>
      </c>
      <c r="B1160" s="189"/>
      <c r="C1160" s="185"/>
    </row>
    <row r="1161" spans="1:3" ht="15" customHeight="1">
      <c r="A1161" s="188" t="s">
        <v>1056</v>
      </c>
      <c r="B1161" s="189"/>
      <c r="C1161" s="185"/>
    </row>
    <row r="1162" spans="1:3" ht="15" customHeight="1">
      <c r="A1162" s="188" t="s">
        <v>1057</v>
      </c>
      <c r="B1162" s="189"/>
      <c r="C1162" s="185"/>
    </row>
    <row r="1163" spans="1:3" ht="15" customHeight="1">
      <c r="A1163" s="188" t="s">
        <v>1058</v>
      </c>
      <c r="B1163" s="189">
        <v>0</v>
      </c>
      <c r="C1163" s="185"/>
    </row>
    <row r="1164" spans="1:3" ht="15" customHeight="1">
      <c r="A1164" s="188" t="s">
        <v>1059</v>
      </c>
      <c r="B1164" s="189">
        <v>0</v>
      </c>
      <c r="C1164" s="185"/>
    </row>
    <row r="1165" spans="1:3" ht="15" customHeight="1">
      <c r="A1165" s="188" t="s">
        <v>1060</v>
      </c>
      <c r="B1165" s="189">
        <v>0</v>
      </c>
      <c r="C1165" s="185"/>
    </row>
    <row r="1166" spans="1:3" ht="15" customHeight="1">
      <c r="A1166" s="188" t="s">
        <v>1061</v>
      </c>
      <c r="B1166" s="189">
        <v>0</v>
      </c>
      <c r="C1166" s="185"/>
    </row>
    <row r="1167" spans="1:3" ht="15" customHeight="1">
      <c r="A1167" s="188" t="s">
        <v>1062</v>
      </c>
      <c r="B1167" s="189">
        <v>0</v>
      </c>
      <c r="C1167" s="185"/>
    </row>
    <row r="1168" spans="1:3" ht="15" customHeight="1">
      <c r="A1168" s="188" t="s">
        <v>1063</v>
      </c>
      <c r="B1168" s="189">
        <v>0</v>
      </c>
      <c r="C1168" s="185"/>
    </row>
    <row r="1169" spans="1:3" ht="15" customHeight="1">
      <c r="A1169" s="188" t="s">
        <v>1064</v>
      </c>
      <c r="B1169" s="189">
        <v>0</v>
      </c>
      <c r="C1169" s="185"/>
    </row>
    <row r="1170" spans="1:3" ht="15" customHeight="1">
      <c r="A1170" s="188" t="s">
        <v>1065</v>
      </c>
      <c r="B1170" s="189">
        <v>0</v>
      </c>
      <c r="C1170" s="185"/>
    </row>
    <row r="1171" spans="1:7" ht="15" customHeight="1">
      <c r="A1171" s="188" t="s">
        <v>1066</v>
      </c>
      <c r="B1171" s="189">
        <v>0</v>
      </c>
      <c r="C1171" s="185"/>
      <c r="E1171" s="168"/>
      <c r="F1171" s="168"/>
      <c r="G1171" s="168"/>
    </row>
    <row r="1172" spans="1:3" ht="15" customHeight="1">
      <c r="A1172" s="188" t="s">
        <v>1067</v>
      </c>
      <c r="B1172" s="189"/>
      <c r="C1172" s="185"/>
    </row>
    <row r="1173" spans="1:3" ht="15" customHeight="1">
      <c r="A1173" s="188" t="s">
        <v>329</v>
      </c>
      <c r="B1173" s="189"/>
      <c r="C1173" s="185"/>
    </row>
    <row r="1174" spans="1:3" ht="15" customHeight="1">
      <c r="A1174" s="188" t="s">
        <v>1068</v>
      </c>
      <c r="B1174" s="189"/>
      <c r="C1174" s="185"/>
    </row>
    <row r="1175" spans="1:3" ht="15" customHeight="1">
      <c r="A1175" s="177" t="s">
        <v>1069</v>
      </c>
      <c r="B1175" s="189"/>
      <c r="C1175" s="185"/>
    </row>
    <row r="1176" spans="1:3" ht="15" customHeight="1">
      <c r="A1176" s="188" t="s">
        <v>326</v>
      </c>
      <c r="B1176" s="189"/>
      <c r="C1176" s="185"/>
    </row>
    <row r="1177" spans="1:3" ht="15" customHeight="1">
      <c r="A1177" s="188" t="s">
        <v>327</v>
      </c>
      <c r="B1177" s="189"/>
      <c r="C1177" s="185"/>
    </row>
    <row r="1178" spans="1:3" ht="15" customHeight="1">
      <c r="A1178" s="188" t="s">
        <v>328</v>
      </c>
      <c r="B1178" s="189">
        <v>0</v>
      </c>
      <c r="C1178" s="185"/>
    </row>
    <row r="1179" spans="1:3" ht="15" customHeight="1">
      <c r="A1179" s="188" t="s">
        <v>1070</v>
      </c>
      <c r="B1179" s="189">
        <v>0</v>
      </c>
      <c r="C1179" s="185"/>
    </row>
    <row r="1180" spans="1:3" ht="15" customHeight="1">
      <c r="A1180" s="188" t="s">
        <v>1071</v>
      </c>
      <c r="B1180" s="189">
        <v>0</v>
      </c>
      <c r="C1180" s="185"/>
    </row>
    <row r="1181" spans="1:3" ht="15" customHeight="1">
      <c r="A1181" s="188" t="s">
        <v>1072</v>
      </c>
      <c r="B1181" s="189">
        <v>0</v>
      </c>
      <c r="C1181" s="185"/>
    </row>
    <row r="1182" spans="1:3" ht="15" customHeight="1">
      <c r="A1182" s="188" t="s">
        <v>1073</v>
      </c>
      <c r="B1182" s="189">
        <v>0</v>
      </c>
      <c r="C1182" s="185"/>
    </row>
    <row r="1183" spans="1:3" ht="15" customHeight="1">
      <c r="A1183" s="188" t="s">
        <v>1074</v>
      </c>
      <c r="B1183" s="189">
        <v>0</v>
      </c>
      <c r="C1183" s="185"/>
    </row>
    <row r="1184" spans="1:3" ht="15" customHeight="1">
      <c r="A1184" s="188" t="s">
        <v>1075</v>
      </c>
      <c r="B1184" s="189">
        <v>0</v>
      </c>
      <c r="C1184" s="185"/>
    </row>
    <row r="1185" spans="1:3" ht="15" customHeight="1">
      <c r="A1185" s="188" t="s">
        <v>1076</v>
      </c>
      <c r="B1185" s="189">
        <v>0</v>
      </c>
      <c r="C1185" s="185"/>
    </row>
    <row r="1186" spans="1:3" ht="15" customHeight="1">
      <c r="A1186" s="188" t="s">
        <v>1077</v>
      </c>
      <c r="B1186" s="189">
        <v>0</v>
      </c>
      <c r="C1186" s="185"/>
    </row>
    <row r="1187" spans="1:3" ht="15" customHeight="1">
      <c r="A1187" s="188" t="s">
        <v>1078</v>
      </c>
      <c r="B1187" s="189">
        <v>0</v>
      </c>
      <c r="C1187" s="185"/>
    </row>
    <row r="1188" spans="1:3" ht="15" customHeight="1">
      <c r="A1188" s="188" t="s">
        <v>1079</v>
      </c>
      <c r="B1188" s="189">
        <v>0</v>
      </c>
      <c r="C1188" s="185"/>
    </row>
    <row r="1189" spans="1:3" ht="15" customHeight="1">
      <c r="A1189" s="188" t="s">
        <v>1080</v>
      </c>
      <c r="B1189" s="189"/>
      <c r="C1189" s="185"/>
    </row>
    <row r="1190" spans="1:3" ht="15" customHeight="1">
      <c r="A1190" s="177" t="s">
        <v>1081</v>
      </c>
      <c r="B1190" s="189"/>
      <c r="C1190" s="185"/>
    </row>
    <row r="1191" spans="1:3" ht="15" customHeight="1">
      <c r="A1191" s="188" t="s">
        <v>1082</v>
      </c>
      <c r="B1191" s="189"/>
      <c r="C1191" s="185"/>
    </row>
    <row r="1192" spans="1:3" ht="15" customHeight="1">
      <c r="A1192" s="177" t="s">
        <v>1083</v>
      </c>
      <c r="B1192" s="190">
        <f>B1193+B1204+B1208</f>
        <v>10686.15</v>
      </c>
      <c r="C1192" s="186"/>
    </row>
    <row r="1193" spans="1:3" ht="15" customHeight="1">
      <c r="A1193" s="177" t="s">
        <v>1084</v>
      </c>
      <c r="B1193" s="190">
        <f>SUM(B1195:B1203)</f>
        <v>9139</v>
      </c>
      <c r="C1193" s="186"/>
    </row>
    <row r="1194" spans="1:3" ht="15" customHeight="1">
      <c r="A1194" s="188" t="s">
        <v>1085</v>
      </c>
      <c r="B1194" s="189"/>
      <c r="C1194" s="185"/>
    </row>
    <row r="1195" spans="1:3" ht="15" customHeight="1">
      <c r="A1195" s="188" t="s">
        <v>1086</v>
      </c>
      <c r="B1195" s="189"/>
      <c r="C1195" s="185"/>
    </row>
    <row r="1196" spans="1:3" ht="15" customHeight="1">
      <c r="A1196" s="188" t="s">
        <v>1087</v>
      </c>
      <c r="B1196" s="189"/>
      <c r="C1196" s="185"/>
    </row>
    <row r="1197" spans="1:3" ht="15" customHeight="1">
      <c r="A1197" s="188" t="s">
        <v>1088</v>
      </c>
      <c r="B1197" s="189"/>
      <c r="C1197" s="185"/>
    </row>
    <row r="1198" spans="1:3" ht="15" customHeight="1">
      <c r="A1198" s="188" t="s">
        <v>1089</v>
      </c>
      <c r="B1198" s="189">
        <v>358</v>
      </c>
      <c r="C1198" s="185"/>
    </row>
    <row r="1199" spans="1:3" ht="15" customHeight="1">
      <c r="A1199" s="188" t="s">
        <v>1090</v>
      </c>
      <c r="B1199" s="189"/>
      <c r="C1199" s="185"/>
    </row>
    <row r="1200" spans="1:3" ht="15" customHeight="1">
      <c r="A1200" s="188" t="s">
        <v>1091</v>
      </c>
      <c r="B1200" s="189"/>
      <c r="C1200" s="185"/>
    </row>
    <row r="1201" spans="1:8" ht="15" customHeight="1">
      <c r="A1201" s="188" t="s">
        <v>1092</v>
      </c>
      <c r="B1201" s="189">
        <f>8941-160</f>
        <v>8781</v>
      </c>
      <c r="C1201" s="185"/>
      <c r="D1201" s="187"/>
      <c r="E1201" s="187"/>
      <c r="F1201" s="187"/>
      <c r="G1201" s="187"/>
      <c r="H1201" s="187"/>
    </row>
    <row r="1202" spans="1:3" ht="15" customHeight="1">
      <c r="A1202" s="188" t="s">
        <v>1093</v>
      </c>
      <c r="B1202" s="189"/>
      <c r="C1202" s="185"/>
    </row>
    <row r="1203" spans="1:3" ht="15" customHeight="1">
      <c r="A1203" s="188" t="s">
        <v>1094</v>
      </c>
      <c r="B1203" s="189"/>
      <c r="C1203" s="185"/>
    </row>
    <row r="1204" spans="1:3" ht="15" customHeight="1">
      <c r="A1204" s="177" t="s">
        <v>1095</v>
      </c>
      <c r="B1204" s="190">
        <f>B1205</f>
        <v>1547.15</v>
      </c>
      <c r="C1204" s="186"/>
    </row>
    <row r="1205" spans="1:3" ht="15" customHeight="1">
      <c r="A1205" s="188" t="s">
        <v>1096</v>
      </c>
      <c r="B1205" s="189">
        <v>1547.15</v>
      </c>
      <c r="C1205" s="185"/>
    </row>
    <row r="1206" spans="1:3" ht="15" customHeight="1">
      <c r="A1206" s="188" t="s">
        <v>1097</v>
      </c>
      <c r="B1206" s="189"/>
      <c r="C1206" s="185"/>
    </row>
    <row r="1207" spans="1:3" ht="15" customHeight="1">
      <c r="A1207" s="188" t="s">
        <v>1098</v>
      </c>
      <c r="B1207" s="189"/>
      <c r="C1207" s="185"/>
    </row>
    <row r="1208" spans="1:3" ht="15" customHeight="1">
      <c r="A1208" s="177" t="s">
        <v>1099</v>
      </c>
      <c r="B1208" s="189"/>
      <c r="C1208" s="185"/>
    </row>
    <row r="1209" spans="1:3" ht="15" customHeight="1">
      <c r="A1209" s="188" t="s">
        <v>1100</v>
      </c>
      <c r="B1209" s="189"/>
      <c r="C1209" s="185"/>
    </row>
    <row r="1210" spans="1:3" ht="15" customHeight="1">
      <c r="A1210" s="188" t="s">
        <v>1101</v>
      </c>
      <c r="B1210" s="189"/>
      <c r="C1210" s="185"/>
    </row>
    <row r="1211" spans="1:3" ht="15" customHeight="1">
      <c r="A1211" s="188" t="s">
        <v>1102</v>
      </c>
      <c r="B1211" s="189"/>
      <c r="C1211" s="185"/>
    </row>
    <row r="1212" spans="1:3" ht="15" customHeight="1">
      <c r="A1212" s="177" t="s">
        <v>1103</v>
      </c>
      <c r="B1212" s="190" t="e">
        <f>B1213+B1231+B1237+#REF!</f>
        <v>#REF!</v>
      </c>
      <c r="C1212" s="186"/>
    </row>
    <row r="1213" spans="1:3" ht="15" customHeight="1">
      <c r="A1213" s="177" t="s">
        <v>1104</v>
      </c>
      <c r="B1213" s="189"/>
      <c r="C1213" s="185"/>
    </row>
    <row r="1214" spans="1:3" ht="15" customHeight="1">
      <c r="A1214" s="188" t="s">
        <v>326</v>
      </c>
      <c r="B1214" s="189"/>
      <c r="C1214" s="185"/>
    </row>
    <row r="1215" spans="1:3" ht="15" customHeight="1">
      <c r="A1215" s="188" t="s">
        <v>327</v>
      </c>
      <c r="B1215" s="189"/>
      <c r="C1215" s="185"/>
    </row>
    <row r="1216" spans="1:3" ht="15" customHeight="1">
      <c r="A1216" s="188" t="s">
        <v>328</v>
      </c>
      <c r="B1216" s="189">
        <v>0</v>
      </c>
      <c r="C1216" s="185"/>
    </row>
    <row r="1217" spans="1:3" ht="15" customHeight="1">
      <c r="A1217" s="188" t="s">
        <v>1105</v>
      </c>
      <c r="B1217" s="189">
        <v>0</v>
      </c>
      <c r="C1217" s="185"/>
    </row>
    <row r="1218" spans="1:3" ht="15" customHeight="1">
      <c r="A1218" s="188" t="s">
        <v>1106</v>
      </c>
      <c r="B1218" s="189">
        <v>0</v>
      </c>
      <c r="C1218" s="185"/>
    </row>
    <row r="1219" spans="1:3" ht="15" customHeight="1">
      <c r="A1219" s="188" t="s">
        <v>1107</v>
      </c>
      <c r="B1219" s="189">
        <v>0</v>
      </c>
      <c r="C1219" s="185"/>
    </row>
    <row r="1220" spans="1:3" ht="15" customHeight="1">
      <c r="A1220" s="188" t="s">
        <v>1108</v>
      </c>
      <c r="B1220" s="189">
        <v>0</v>
      </c>
      <c r="C1220" s="185"/>
    </row>
    <row r="1221" spans="1:3" ht="15" customHeight="1">
      <c r="A1221" s="188" t="s">
        <v>1109</v>
      </c>
      <c r="B1221" s="189">
        <v>0</v>
      </c>
      <c r="C1221" s="185"/>
    </row>
    <row r="1222" spans="1:3" ht="15" customHeight="1">
      <c r="A1222" s="188" t="s">
        <v>1110</v>
      </c>
      <c r="B1222" s="189">
        <v>0</v>
      </c>
      <c r="C1222" s="185"/>
    </row>
    <row r="1223" spans="1:3" ht="15" customHeight="1">
      <c r="A1223" s="188" t="s">
        <v>1111</v>
      </c>
      <c r="B1223" s="189">
        <v>0</v>
      </c>
      <c r="C1223" s="185"/>
    </row>
    <row r="1224" spans="1:3" ht="15" customHeight="1">
      <c r="A1224" s="188" t="s">
        <v>1112</v>
      </c>
      <c r="B1224" s="189">
        <v>0</v>
      </c>
      <c r="C1224" s="185"/>
    </row>
    <row r="1225" spans="1:3" ht="15" customHeight="1">
      <c r="A1225" s="188" t="s">
        <v>1113</v>
      </c>
      <c r="B1225" s="189">
        <v>0</v>
      </c>
      <c r="C1225" s="185"/>
    </row>
    <row r="1226" spans="1:3" ht="15" customHeight="1">
      <c r="A1226" s="188" t="s">
        <v>1114</v>
      </c>
      <c r="B1226" s="189">
        <v>0</v>
      </c>
      <c r="C1226" s="185"/>
    </row>
    <row r="1227" spans="1:3" ht="15" customHeight="1">
      <c r="A1227" s="188" t="s">
        <v>1115</v>
      </c>
      <c r="B1227" s="189">
        <v>0</v>
      </c>
      <c r="C1227" s="185"/>
    </row>
    <row r="1228" spans="1:3" ht="15" customHeight="1">
      <c r="A1228" s="188" t="s">
        <v>1116</v>
      </c>
      <c r="B1228" s="189">
        <v>0</v>
      </c>
      <c r="C1228" s="185"/>
    </row>
    <row r="1229" spans="1:3" ht="15" customHeight="1">
      <c r="A1229" s="188" t="s">
        <v>329</v>
      </c>
      <c r="B1229" s="189"/>
      <c r="C1229" s="185"/>
    </row>
    <row r="1230" spans="1:3" ht="15" customHeight="1">
      <c r="A1230" s="188" t="s">
        <v>1117</v>
      </c>
      <c r="B1230" s="189"/>
      <c r="C1230" s="185"/>
    </row>
    <row r="1231" spans="1:3" ht="15" customHeight="1">
      <c r="A1231" s="177" t="s">
        <v>1118</v>
      </c>
      <c r="B1231" s="189"/>
      <c r="C1231" s="185"/>
    </row>
    <row r="1232" spans="1:3" ht="15" customHeight="1">
      <c r="A1232" s="188" t="s">
        <v>1119</v>
      </c>
      <c r="B1232" s="189">
        <v>0</v>
      </c>
      <c r="C1232" s="185"/>
    </row>
    <row r="1233" spans="1:3" ht="15" customHeight="1">
      <c r="A1233" s="188" t="s">
        <v>1120</v>
      </c>
      <c r="B1233" s="189">
        <v>0</v>
      </c>
      <c r="C1233" s="185"/>
    </row>
    <row r="1234" spans="1:3" ht="15" customHeight="1">
      <c r="A1234" s="188" t="s">
        <v>1121</v>
      </c>
      <c r="B1234" s="189">
        <v>0</v>
      </c>
      <c r="C1234" s="185"/>
    </row>
    <row r="1235" spans="1:3" ht="15" customHeight="1">
      <c r="A1235" s="188" t="s">
        <v>1122</v>
      </c>
      <c r="B1235" s="189">
        <v>0</v>
      </c>
      <c r="C1235" s="185"/>
    </row>
    <row r="1236" spans="1:7" ht="15" customHeight="1">
      <c r="A1236" s="188" t="s">
        <v>1123</v>
      </c>
      <c r="B1236" s="189">
        <v>0</v>
      </c>
      <c r="C1236" s="185"/>
      <c r="E1236" s="168"/>
      <c r="F1236" s="168"/>
      <c r="G1236" s="168"/>
    </row>
    <row r="1237" spans="1:3" ht="15" customHeight="1">
      <c r="A1237" s="177" t="s">
        <v>1124</v>
      </c>
      <c r="B1237" s="190">
        <f>SUM(B1238:B1242)</f>
        <v>50.9</v>
      </c>
      <c r="C1237" s="186"/>
    </row>
    <row r="1238" spans="1:3" ht="15" customHeight="1">
      <c r="A1238" s="188" t="s">
        <v>1125</v>
      </c>
      <c r="B1238" s="189">
        <v>0</v>
      </c>
      <c r="C1238" s="185"/>
    </row>
    <row r="1239" spans="1:3" ht="15" customHeight="1">
      <c r="A1239" s="188" t="s">
        <v>1126</v>
      </c>
      <c r="B1239" s="189">
        <v>0</v>
      </c>
      <c r="C1239" s="185"/>
    </row>
    <row r="1240" spans="1:3" ht="15" customHeight="1">
      <c r="A1240" s="188" t="s">
        <v>1127</v>
      </c>
      <c r="B1240" s="189">
        <v>0</v>
      </c>
      <c r="C1240" s="185"/>
    </row>
    <row r="1241" spans="1:3" ht="15" customHeight="1">
      <c r="A1241" s="188" t="s">
        <v>1128</v>
      </c>
      <c r="B1241" s="189">
        <v>0</v>
      </c>
      <c r="C1241" s="185"/>
    </row>
    <row r="1242" spans="1:3" ht="15" customHeight="1">
      <c r="A1242" s="188" t="s">
        <v>1129</v>
      </c>
      <c r="B1242" s="189">
        <f>9.4+15+26.5</f>
        <v>50.9</v>
      </c>
      <c r="C1242" s="185"/>
    </row>
    <row r="1243" spans="1:3" ht="15" customHeight="1">
      <c r="A1243" s="177" t="s">
        <v>1130</v>
      </c>
      <c r="B1243" s="190">
        <f>B1244+B1256</f>
        <v>853</v>
      </c>
      <c r="C1243" s="186"/>
    </row>
    <row r="1244" spans="1:3" ht="15" customHeight="1">
      <c r="A1244" s="177" t="s">
        <v>1131</v>
      </c>
      <c r="B1244" s="190">
        <f>SUM(B1245:B1255)</f>
        <v>176.9</v>
      </c>
      <c r="C1244" s="186"/>
    </row>
    <row r="1245" spans="1:3" ht="15" customHeight="1">
      <c r="A1245" s="188" t="s">
        <v>326</v>
      </c>
      <c r="B1245" s="189">
        <v>128.1</v>
      </c>
      <c r="C1245" s="185"/>
    </row>
    <row r="1246" spans="1:3" ht="15" customHeight="1">
      <c r="A1246" s="188" t="s">
        <v>327</v>
      </c>
      <c r="B1246" s="189">
        <v>2.3</v>
      </c>
      <c r="C1246" s="185"/>
    </row>
    <row r="1247" spans="1:3" ht="15" customHeight="1">
      <c r="A1247" s="188" t="s">
        <v>328</v>
      </c>
      <c r="B1247" s="189"/>
      <c r="C1247" s="185"/>
    </row>
    <row r="1248" spans="1:3" ht="15" customHeight="1">
      <c r="A1248" s="188" t="s">
        <v>1132</v>
      </c>
      <c r="B1248" s="189">
        <v>14.4</v>
      </c>
      <c r="C1248" s="185"/>
    </row>
    <row r="1249" spans="1:3" ht="15" customHeight="1">
      <c r="A1249" s="188" t="s">
        <v>1133</v>
      </c>
      <c r="B1249" s="189"/>
      <c r="C1249" s="185"/>
    </row>
    <row r="1250" spans="1:3" ht="15" customHeight="1">
      <c r="A1250" s="188" t="s">
        <v>1134</v>
      </c>
      <c r="B1250" s="189">
        <v>32.1</v>
      </c>
      <c r="C1250" s="185"/>
    </row>
    <row r="1251" spans="1:3" ht="15" customHeight="1">
      <c r="A1251" s="188" t="s">
        <v>1135</v>
      </c>
      <c r="B1251" s="189"/>
      <c r="C1251" s="185"/>
    </row>
    <row r="1252" spans="1:3" ht="15" customHeight="1">
      <c r="A1252" s="188" t="s">
        <v>1136</v>
      </c>
      <c r="B1252" s="189"/>
      <c r="C1252" s="185"/>
    </row>
    <row r="1253" spans="1:3" ht="15" customHeight="1">
      <c r="A1253" s="188" t="s">
        <v>1137</v>
      </c>
      <c r="B1253" s="189"/>
      <c r="C1253" s="185"/>
    </row>
    <row r="1254" spans="1:3" ht="15" customHeight="1">
      <c r="A1254" s="188" t="s">
        <v>329</v>
      </c>
      <c r="B1254" s="189"/>
      <c r="C1254" s="185"/>
    </row>
    <row r="1255" spans="1:3" ht="15" customHeight="1">
      <c r="A1255" s="188" t="s">
        <v>1138</v>
      </c>
      <c r="B1255" s="189"/>
      <c r="C1255" s="185"/>
    </row>
    <row r="1256" spans="1:3" ht="15" customHeight="1">
      <c r="A1256" s="177" t="s">
        <v>1139</v>
      </c>
      <c r="B1256" s="190">
        <f>SUM(B1257:B1261)</f>
        <v>676.1</v>
      </c>
      <c r="C1256" s="186"/>
    </row>
    <row r="1257" spans="1:3" ht="15" customHeight="1">
      <c r="A1257" s="188" t="s">
        <v>326</v>
      </c>
      <c r="B1257" s="189"/>
      <c r="C1257" s="185"/>
    </row>
    <row r="1258" spans="1:3" ht="15" customHeight="1">
      <c r="A1258" s="188" t="s">
        <v>327</v>
      </c>
      <c r="B1258" s="189"/>
      <c r="C1258" s="185"/>
    </row>
    <row r="1259" spans="1:3" ht="15" customHeight="1">
      <c r="A1259" s="188" t="s">
        <v>328</v>
      </c>
      <c r="B1259" s="189"/>
      <c r="C1259" s="185"/>
    </row>
    <row r="1260" spans="1:3" ht="15" customHeight="1">
      <c r="A1260" s="188" t="s">
        <v>1140</v>
      </c>
      <c r="B1260" s="189"/>
      <c r="C1260" s="185"/>
    </row>
    <row r="1261" spans="1:3" ht="15" customHeight="1">
      <c r="A1261" s="188" t="s">
        <v>1141</v>
      </c>
      <c r="B1261" s="189">
        <v>676.1</v>
      </c>
      <c r="C1261" s="185"/>
    </row>
    <row r="1262" spans="1:3" ht="15" customHeight="1">
      <c r="A1262" s="177" t="s">
        <v>1142</v>
      </c>
      <c r="B1262" s="189">
        <v>0</v>
      </c>
      <c r="C1262" s="185"/>
    </row>
    <row r="1263" spans="1:3" ht="15" customHeight="1">
      <c r="A1263" s="188" t="s">
        <v>326</v>
      </c>
      <c r="B1263" s="189">
        <v>0</v>
      </c>
      <c r="C1263" s="185"/>
    </row>
    <row r="1264" spans="1:3" ht="15" customHeight="1">
      <c r="A1264" s="188" t="s">
        <v>327</v>
      </c>
      <c r="B1264" s="189">
        <v>0</v>
      </c>
      <c r="C1264" s="185"/>
    </row>
    <row r="1265" spans="1:3" ht="15" customHeight="1">
      <c r="A1265" s="188" t="s">
        <v>328</v>
      </c>
      <c r="B1265" s="189">
        <v>0</v>
      </c>
      <c r="C1265" s="185"/>
    </row>
    <row r="1266" spans="1:3" ht="15" customHeight="1">
      <c r="A1266" s="188" t="s">
        <v>1143</v>
      </c>
      <c r="B1266" s="189">
        <v>0</v>
      </c>
      <c r="C1266" s="185"/>
    </row>
    <row r="1267" spans="1:3" ht="15" customHeight="1">
      <c r="A1267" s="188" t="s">
        <v>1144</v>
      </c>
      <c r="B1267" s="189"/>
      <c r="C1267" s="185"/>
    </row>
    <row r="1268" spans="1:3" ht="15" customHeight="1">
      <c r="A1268" s="177" t="s">
        <v>1145</v>
      </c>
      <c r="B1268" s="189"/>
      <c r="C1268" s="185"/>
    </row>
    <row r="1269" spans="1:3" ht="15" customHeight="1">
      <c r="A1269" s="188" t="s">
        <v>326</v>
      </c>
      <c r="B1269" s="189"/>
      <c r="C1269" s="185"/>
    </row>
    <row r="1270" spans="1:3" ht="15" customHeight="1">
      <c r="A1270" s="188" t="s">
        <v>327</v>
      </c>
      <c r="B1270" s="189"/>
      <c r="C1270" s="185"/>
    </row>
    <row r="1271" spans="1:3" ht="15" customHeight="1">
      <c r="A1271" s="188" t="s">
        <v>328</v>
      </c>
      <c r="B1271" s="189"/>
      <c r="C1271" s="185"/>
    </row>
    <row r="1272" spans="1:3" ht="15" customHeight="1">
      <c r="A1272" s="188" t="s">
        <v>1146</v>
      </c>
      <c r="B1272" s="189"/>
      <c r="C1272" s="185"/>
    </row>
    <row r="1273" spans="1:3" ht="15" customHeight="1">
      <c r="A1273" s="188" t="s">
        <v>1147</v>
      </c>
      <c r="B1273" s="189"/>
      <c r="C1273" s="185"/>
    </row>
    <row r="1274" spans="1:3" ht="15" customHeight="1">
      <c r="A1274" s="188" t="s">
        <v>329</v>
      </c>
      <c r="B1274" s="189"/>
      <c r="C1274" s="185"/>
    </row>
    <row r="1275" spans="1:3" ht="15" customHeight="1">
      <c r="A1275" s="188" t="s">
        <v>1148</v>
      </c>
      <c r="B1275" s="189"/>
      <c r="C1275" s="185"/>
    </row>
    <row r="1276" spans="1:3" ht="15" customHeight="1">
      <c r="A1276" s="177" t="s">
        <v>1149</v>
      </c>
      <c r="B1276" s="189"/>
      <c r="C1276" s="185"/>
    </row>
    <row r="1277" spans="1:3" ht="15" customHeight="1">
      <c r="A1277" s="188" t="s">
        <v>326</v>
      </c>
      <c r="B1277" s="189"/>
      <c r="C1277" s="185"/>
    </row>
    <row r="1278" spans="1:3" ht="15" customHeight="1">
      <c r="A1278" s="188" t="s">
        <v>327</v>
      </c>
      <c r="B1278" s="189"/>
      <c r="C1278" s="185"/>
    </row>
    <row r="1279" spans="1:3" ht="15" customHeight="1">
      <c r="A1279" s="188" t="s">
        <v>328</v>
      </c>
      <c r="B1279" s="189"/>
      <c r="C1279" s="185"/>
    </row>
    <row r="1280" spans="1:3" ht="15" customHeight="1">
      <c r="A1280" s="188" t="s">
        <v>1150</v>
      </c>
      <c r="B1280" s="189">
        <v>0</v>
      </c>
      <c r="C1280" s="185"/>
    </row>
    <row r="1281" spans="1:3" ht="15" customHeight="1">
      <c r="A1281" s="188" t="s">
        <v>1151</v>
      </c>
      <c r="B1281" s="189">
        <v>0</v>
      </c>
      <c r="C1281" s="185"/>
    </row>
    <row r="1282" spans="1:3" ht="15" customHeight="1">
      <c r="A1282" s="188" t="s">
        <v>1152</v>
      </c>
      <c r="B1282" s="189">
        <v>0</v>
      </c>
      <c r="C1282" s="185"/>
    </row>
    <row r="1283" spans="1:3" ht="15" customHeight="1">
      <c r="A1283" s="188" t="s">
        <v>1153</v>
      </c>
      <c r="B1283" s="189">
        <v>0</v>
      </c>
      <c r="C1283" s="185"/>
    </row>
    <row r="1284" spans="1:3" ht="15" customHeight="1">
      <c r="A1284" s="188" t="s">
        <v>1154</v>
      </c>
      <c r="B1284" s="189">
        <v>0</v>
      </c>
      <c r="C1284" s="185"/>
    </row>
    <row r="1285" spans="1:3" ht="15" customHeight="1">
      <c r="A1285" s="188" t="s">
        <v>1155</v>
      </c>
      <c r="B1285" s="189">
        <v>0</v>
      </c>
      <c r="C1285" s="185"/>
    </row>
    <row r="1286" spans="1:3" ht="15" customHeight="1">
      <c r="A1286" s="188" t="s">
        <v>1156</v>
      </c>
      <c r="B1286" s="189">
        <v>0</v>
      </c>
      <c r="C1286" s="185"/>
    </row>
    <row r="1287" spans="1:3" ht="15" customHeight="1">
      <c r="A1287" s="188" t="s">
        <v>1157</v>
      </c>
      <c r="B1287" s="189">
        <v>0</v>
      </c>
      <c r="C1287" s="185"/>
    </row>
    <row r="1288" spans="1:3" ht="15" customHeight="1">
      <c r="A1288" s="188" t="s">
        <v>1158</v>
      </c>
      <c r="B1288" s="189">
        <v>0</v>
      </c>
      <c r="C1288" s="185"/>
    </row>
    <row r="1289" spans="1:3" ht="15" customHeight="1">
      <c r="A1289" s="177" t="s">
        <v>1159</v>
      </c>
      <c r="B1289" s="189"/>
      <c r="C1289" s="185"/>
    </row>
    <row r="1290" spans="1:3" ht="15" customHeight="1">
      <c r="A1290" s="188" t="s">
        <v>1160</v>
      </c>
      <c r="B1290" s="189"/>
      <c r="C1290" s="185"/>
    </row>
    <row r="1291" spans="1:3" ht="15" customHeight="1">
      <c r="A1291" s="188" t="s">
        <v>1161</v>
      </c>
      <c r="B1291" s="189"/>
      <c r="C1291" s="185"/>
    </row>
    <row r="1292" spans="1:3" ht="15" customHeight="1">
      <c r="A1292" s="188" t="s">
        <v>1162</v>
      </c>
      <c r="B1292" s="189">
        <v>0</v>
      </c>
      <c r="C1292" s="185"/>
    </row>
    <row r="1293" spans="1:7" ht="15" customHeight="1">
      <c r="A1293" s="177" t="s">
        <v>1163</v>
      </c>
      <c r="B1293" s="189">
        <v>0</v>
      </c>
      <c r="C1293" s="185"/>
      <c r="E1293" s="168"/>
      <c r="F1293" s="168"/>
      <c r="G1293" s="168"/>
    </row>
    <row r="1294" spans="1:3" ht="15" customHeight="1">
      <c r="A1294" s="188" t="s">
        <v>1164</v>
      </c>
      <c r="B1294" s="189">
        <v>0</v>
      </c>
      <c r="C1294" s="185"/>
    </row>
    <row r="1295" spans="1:3" ht="15" customHeight="1">
      <c r="A1295" s="188" t="s">
        <v>1165</v>
      </c>
      <c r="B1295" s="189">
        <v>0</v>
      </c>
      <c r="C1295" s="185"/>
    </row>
    <row r="1296" spans="1:3" ht="15" customHeight="1">
      <c r="A1296" s="188" t="s">
        <v>1166</v>
      </c>
      <c r="B1296" s="189">
        <v>0</v>
      </c>
      <c r="C1296" s="185"/>
    </row>
    <row r="1297" spans="1:3" ht="15" customHeight="1">
      <c r="A1297" s="177" t="s">
        <v>1167</v>
      </c>
      <c r="B1297" s="189">
        <v>0</v>
      </c>
      <c r="C1297" s="185"/>
    </row>
    <row r="1298" spans="1:3" ht="15" customHeight="1">
      <c r="A1298" s="188" t="s">
        <v>1168</v>
      </c>
      <c r="B1298" s="189">
        <v>0</v>
      </c>
      <c r="C1298" s="185"/>
    </row>
    <row r="1299" spans="1:3" ht="15" customHeight="1">
      <c r="A1299" s="177" t="s">
        <v>318</v>
      </c>
      <c r="B1299" s="190">
        <v>2400</v>
      </c>
      <c r="C1299" s="186"/>
    </row>
    <row r="1300" spans="1:3" ht="15" customHeight="1">
      <c r="A1300" s="177" t="s">
        <v>1169</v>
      </c>
      <c r="B1300" s="189"/>
      <c r="C1300" s="185"/>
    </row>
    <row r="1301" spans="1:3" ht="15" customHeight="1">
      <c r="A1301" s="188" t="s">
        <v>1044</v>
      </c>
      <c r="B1301" s="189"/>
      <c r="C1301" s="185"/>
    </row>
    <row r="1302" spans="1:3" ht="15" customHeight="1">
      <c r="A1302" s="188" t="s">
        <v>324</v>
      </c>
      <c r="B1302" s="189"/>
      <c r="C1302" s="185"/>
    </row>
    <row r="1303" spans="1:3" ht="15" customHeight="1">
      <c r="A1303" s="177" t="s">
        <v>1170</v>
      </c>
      <c r="B1303" s="190">
        <f>B1304+B1305+B1306+B1311</f>
        <v>3610</v>
      </c>
      <c r="C1303" s="186"/>
    </row>
    <row r="1304" spans="1:3" ht="15" customHeight="1">
      <c r="A1304" s="177" t="s">
        <v>1171</v>
      </c>
      <c r="B1304" s="189"/>
      <c r="C1304" s="185"/>
    </row>
    <row r="1305" spans="1:3" ht="15" customHeight="1">
      <c r="A1305" s="177" t="s">
        <v>1172</v>
      </c>
      <c r="B1305" s="189"/>
      <c r="C1305" s="185"/>
    </row>
    <row r="1306" spans="1:3" ht="15" customHeight="1">
      <c r="A1306" s="177" t="s">
        <v>1173</v>
      </c>
      <c r="B1306" s="190">
        <v>3610</v>
      </c>
      <c r="C1306" s="186"/>
    </row>
    <row r="1307" spans="1:3" ht="15" customHeight="1">
      <c r="A1307" s="188" t="s">
        <v>1174</v>
      </c>
      <c r="B1307" s="189">
        <v>3610</v>
      </c>
      <c r="C1307" s="185"/>
    </row>
    <row r="1308" spans="1:3" ht="15" customHeight="1">
      <c r="A1308" s="188" t="s">
        <v>1175</v>
      </c>
      <c r="B1308" s="189"/>
      <c r="C1308" s="185"/>
    </row>
    <row r="1309" spans="1:3" ht="15" customHeight="1">
      <c r="A1309" s="188" t="s">
        <v>1176</v>
      </c>
      <c r="B1309" s="189"/>
      <c r="C1309" s="185"/>
    </row>
    <row r="1310" spans="1:3" ht="15" customHeight="1">
      <c r="A1310" s="188" t="s">
        <v>1177</v>
      </c>
      <c r="B1310" s="189"/>
      <c r="C1310" s="185"/>
    </row>
    <row r="1311" spans="1:3" ht="15" customHeight="1">
      <c r="A1311" s="177" t="s">
        <v>1178</v>
      </c>
      <c r="B1311" s="189"/>
      <c r="C1311" s="185"/>
    </row>
    <row r="1312" spans="1:3" ht="15" customHeight="1">
      <c r="A1312" s="188" t="s">
        <v>1179</v>
      </c>
      <c r="B1312" s="189"/>
      <c r="C1312" s="185"/>
    </row>
    <row r="1313" spans="1:3" ht="15" customHeight="1">
      <c r="A1313" s="188" t="s">
        <v>1180</v>
      </c>
      <c r="B1313" s="189"/>
      <c r="C1313" s="185"/>
    </row>
    <row r="1314" spans="1:3" ht="15" customHeight="1">
      <c r="A1314" s="188" t="s">
        <v>1181</v>
      </c>
      <c r="B1314" s="189"/>
      <c r="C1314" s="185"/>
    </row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</sheetData>
  <sheetProtection/>
  <mergeCells count="3">
    <mergeCell ref="A2:B2"/>
    <mergeCell ref="D233:I233"/>
    <mergeCell ref="D1201:H1201"/>
  </mergeCells>
  <printOptions horizontalCentered="1"/>
  <pageMargins left="0.5905511811023623" right="0.5905511811023623" top="0.9842519685039371" bottom="0.9842519685039371" header="0.1968503937007874" footer="0.590551181102362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23"/>
  <sheetViews>
    <sheetView showZeros="0" workbookViewId="0" topLeftCell="A1">
      <pane xSplit="1" ySplit="6" topLeftCell="B10" activePane="bottomRight" state="frozen"/>
      <selection pane="bottomRight" activeCell="A2" sqref="A2:D2"/>
    </sheetView>
  </sheetViews>
  <sheetFormatPr defaultColWidth="8.75390625" defaultRowHeight="14.25"/>
  <cols>
    <col min="1" max="1" width="34.875" style="139" customWidth="1"/>
    <col min="2" max="2" width="8.875" style="139" customWidth="1"/>
    <col min="3" max="3" width="20.625" style="139" customWidth="1"/>
    <col min="4" max="4" width="10.25390625" style="139" customWidth="1"/>
    <col min="5" max="16384" width="8.75390625" style="139" customWidth="1"/>
  </cols>
  <sheetData>
    <row r="1" spans="1:7" s="80" customFormat="1" ht="18.75" customHeight="1">
      <c r="A1" s="82" t="s">
        <v>1182</v>
      </c>
      <c r="B1" s="83"/>
      <c r="C1" s="83"/>
      <c r="D1" s="84"/>
      <c r="E1" s="83"/>
      <c r="F1" s="83"/>
      <c r="G1" s="84"/>
    </row>
    <row r="2" spans="1:4" ht="22.5">
      <c r="A2" s="140" t="s">
        <v>1183</v>
      </c>
      <c r="B2" s="141"/>
      <c r="C2" s="141"/>
      <c r="D2" s="141"/>
    </row>
    <row r="3" spans="1:4" ht="17.25" customHeight="1">
      <c r="A3" s="140"/>
      <c r="B3" s="141"/>
      <c r="C3" s="141"/>
      <c r="D3" s="141"/>
    </row>
    <row r="4" s="137" customFormat="1" ht="17.25" customHeight="1">
      <c r="D4" s="142" t="s">
        <v>22</v>
      </c>
    </row>
    <row r="5" spans="1:4" s="137" customFormat="1" ht="32.25" customHeight="1">
      <c r="A5" s="143" t="s">
        <v>1184</v>
      </c>
      <c r="B5" s="143"/>
      <c r="C5" s="143" t="s">
        <v>1185</v>
      </c>
      <c r="D5" s="143"/>
    </row>
    <row r="6" spans="1:4" s="137" customFormat="1" ht="32.25" customHeight="1">
      <c r="A6" s="144" t="s">
        <v>1186</v>
      </c>
      <c r="B6" s="144" t="s">
        <v>1187</v>
      </c>
      <c r="C6" s="144" t="s">
        <v>1188</v>
      </c>
      <c r="D6" s="144" t="s">
        <v>1187</v>
      </c>
    </row>
    <row r="7" spans="1:7" s="138" customFormat="1" ht="29.25" customHeight="1">
      <c r="A7" s="145" t="s">
        <v>106</v>
      </c>
      <c r="B7" s="146">
        <v>33580</v>
      </c>
      <c r="C7" s="147" t="s">
        <v>107</v>
      </c>
      <c r="D7" s="148">
        <v>145324</v>
      </c>
      <c r="E7" s="149"/>
      <c r="F7" s="149"/>
      <c r="G7" s="149"/>
    </row>
    <row r="8" spans="1:4" s="138" customFormat="1" ht="29.25" customHeight="1">
      <c r="A8" s="147" t="s">
        <v>108</v>
      </c>
      <c r="B8" s="150">
        <f>SUM(B9:B17)</f>
        <v>119226</v>
      </c>
      <c r="C8" s="151" t="s">
        <v>109</v>
      </c>
      <c r="D8" s="152">
        <f>D9+D10</f>
        <v>7482</v>
      </c>
    </row>
    <row r="9" spans="1:4" s="138" customFormat="1" ht="29.25" customHeight="1">
      <c r="A9" s="153" t="s">
        <v>110</v>
      </c>
      <c r="B9" s="154"/>
      <c r="C9" s="151" t="s">
        <v>111</v>
      </c>
      <c r="D9" s="155"/>
    </row>
    <row r="10" spans="1:4" s="138" customFormat="1" ht="29.25" customHeight="1">
      <c r="A10" s="153" t="s">
        <v>112</v>
      </c>
      <c r="B10" s="154"/>
      <c r="C10" s="151" t="s">
        <v>113</v>
      </c>
      <c r="D10" s="155">
        <v>7482</v>
      </c>
    </row>
    <row r="11" spans="1:4" s="138" customFormat="1" ht="29.25" customHeight="1">
      <c r="A11" s="156" t="s">
        <v>1189</v>
      </c>
      <c r="B11" s="154">
        <v>2741</v>
      </c>
      <c r="C11" s="151"/>
      <c r="D11" s="155"/>
    </row>
    <row r="12" spans="1:4" s="138" customFormat="1" ht="29.25" customHeight="1">
      <c r="A12" s="153" t="s">
        <v>114</v>
      </c>
      <c r="B12" s="157">
        <v>23962</v>
      </c>
      <c r="C12" s="151"/>
      <c r="D12" s="155"/>
    </row>
    <row r="13" spans="1:4" s="138" customFormat="1" ht="29.25" customHeight="1">
      <c r="A13" s="158" t="s">
        <v>115</v>
      </c>
      <c r="B13" s="157">
        <v>9715</v>
      </c>
      <c r="C13" s="159"/>
      <c r="D13" s="159"/>
    </row>
    <row r="14" spans="1:4" s="138" customFormat="1" ht="29.25" customHeight="1">
      <c r="A14" s="153" t="s">
        <v>116</v>
      </c>
      <c r="B14" s="157">
        <v>6884</v>
      </c>
      <c r="C14" s="159"/>
      <c r="D14" s="155"/>
    </row>
    <row r="15" spans="1:4" s="138" customFormat="1" ht="29.25" customHeight="1">
      <c r="A15" s="153" t="s">
        <v>117</v>
      </c>
      <c r="B15" s="157">
        <v>3047</v>
      </c>
      <c r="C15" s="159"/>
      <c r="D15" s="155"/>
    </row>
    <row r="16" spans="1:4" s="138" customFormat="1" ht="29.25" customHeight="1">
      <c r="A16" s="153" t="s">
        <v>118</v>
      </c>
      <c r="B16" s="157">
        <v>52815</v>
      </c>
      <c r="C16" s="151" t="s">
        <v>119</v>
      </c>
      <c r="D16" s="155"/>
    </row>
    <row r="17" spans="1:4" s="138" customFormat="1" ht="29.25" customHeight="1">
      <c r="A17" s="153" t="s">
        <v>120</v>
      </c>
      <c r="B17" s="160">
        <v>20062</v>
      </c>
      <c r="C17" s="151"/>
      <c r="D17" s="155"/>
    </row>
    <row r="18" spans="1:4" s="138" customFormat="1" ht="29.25" customHeight="1">
      <c r="A18" s="153"/>
      <c r="B18" s="160"/>
      <c r="C18" s="151"/>
      <c r="D18" s="155"/>
    </row>
    <row r="19" spans="1:4" s="138" customFormat="1" ht="29.25" customHeight="1">
      <c r="A19" s="161" t="s">
        <v>121</v>
      </c>
      <c r="B19" s="155"/>
      <c r="C19" s="162" t="s">
        <v>122</v>
      </c>
      <c r="D19" s="155"/>
    </row>
    <row r="20" spans="1:4" s="138" customFormat="1" ht="29.25" customHeight="1">
      <c r="A20" s="161" t="s">
        <v>123</v>
      </c>
      <c r="B20" s="155"/>
      <c r="C20" s="151" t="s">
        <v>124</v>
      </c>
      <c r="D20" s="155"/>
    </row>
    <row r="21" spans="1:4" s="138" customFormat="1" ht="29.25" customHeight="1">
      <c r="A21" s="161" t="s">
        <v>1190</v>
      </c>
      <c r="B21" s="155"/>
      <c r="C21" s="151" t="s">
        <v>126</v>
      </c>
      <c r="D21" s="155"/>
    </row>
    <row r="22" spans="1:4" s="138" customFormat="1" ht="29.25" customHeight="1">
      <c r="A22" s="161"/>
      <c r="B22" s="155"/>
      <c r="C22" s="159"/>
      <c r="D22" s="155"/>
    </row>
    <row r="23" spans="1:4" s="138" customFormat="1" ht="29.25" customHeight="1">
      <c r="A23" s="163" t="s">
        <v>128</v>
      </c>
      <c r="B23" s="164">
        <f>B7+B8</f>
        <v>152806</v>
      </c>
      <c r="C23" s="165" t="s">
        <v>129</v>
      </c>
      <c r="D23" s="166">
        <f>D7+D16+D19+D8</f>
        <v>152806</v>
      </c>
    </row>
  </sheetData>
  <sheetProtection/>
  <mergeCells count="3">
    <mergeCell ref="A2:D2"/>
    <mergeCell ref="A5:B5"/>
    <mergeCell ref="C5:D5"/>
  </mergeCells>
  <printOptions horizontalCentered="1"/>
  <pageMargins left="0.7874015748031497" right="0.7874015748031497" top="0.9842519685039371" bottom="0.9842519685039371" header="0.5118110236220472" footer="0.590551181102362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8"/>
  <sheetViews>
    <sheetView zoomScaleSheetLayoutView="100" workbookViewId="0" topLeftCell="A1">
      <selection activeCell="A2" sqref="A2:C2"/>
    </sheetView>
  </sheetViews>
  <sheetFormatPr defaultColWidth="7.00390625" defaultRowHeight="14.25"/>
  <cols>
    <col min="1" max="1" width="34.125" style="118" customWidth="1"/>
    <col min="2" max="2" width="17.375" style="118" customWidth="1"/>
    <col min="3" max="3" width="18.375" style="118" customWidth="1"/>
    <col min="4" max="4" width="9.50390625" style="118" customWidth="1"/>
    <col min="5" max="16384" width="7.00390625" style="118" customWidth="1"/>
  </cols>
  <sheetData>
    <row r="1" spans="1:256" s="116" customFormat="1" ht="18.75" customHeight="1">
      <c r="A1" s="119" t="s">
        <v>1191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s="116" customFormat="1" ht="61.5" customHeight="1">
      <c r="A2" s="120" t="s">
        <v>1192</v>
      </c>
      <c r="B2" s="120"/>
      <c r="C2" s="12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1:256" s="116" customFormat="1" ht="17.25" customHeight="1">
      <c r="A3" s="121"/>
      <c r="B3" s="121"/>
      <c r="C3" s="122" t="s">
        <v>22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6" s="116" customFormat="1" ht="30.75" customHeight="1">
      <c r="A4" s="123" t="s">
        <v>1193</v>
      </c>
      <c r="B4" s="124" t="s">
        <v>1194</v>
      </c>
      <c r="C4" s="125" t="s">
        <v>147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s="116" customFormat="1" ht="24.75" customHeight="1">
      <c r="A5" s="126" t="s">
        <v>1195</v>
      </c>
      <c r="B5" s="127">
        <v>0</v>
      </c>
      <c r="C5" s="127">
        <v>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s="116" customFormat="1" ht="24.75" customHeight="1">
      <c r="A6" s="128" t="s">
        <v>80</v>
      </c>
      <c r="B6" s="114"/>
      <c r="C6" s="129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s="116" customFormat="1" ht="24.75" customHeight="1">
      <c r="A7" s="130" t="s">
        <v>81</v>
      </c>
      <c r="B7" s="114"/>
      <c r="C7" s="12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56" s="116" customFormat="1" ht="24.75" customHeight="1">
      <c r="A8" s="131" t="s">
        <v>82</v>
      </c>
      <c r="B8" s="114"/>
      <c r="C8" s="129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:256" s="116" customFormat="1" ht="24.75" customHeight="1">
      <c r="A9" s="131" t="s">
        <v>83</v>
      </c>
      <c r="B9" s="114"/>
      <c r="C9" s="129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s="116" customFormat="1" ht="24.75" customHeight="1">
      <c r="A10" s="131" t="s">
        <v>84</v>
      </c>
      <c r="B10" s="114"/>
      <c r="C10" s="129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s="116" customFormat="1" ht="24.75" customHeight="1">
      <c r="A11" s="131" t="s">
        <v>85</v>
      </c>
      <c r="B11" s="114"/>
      <c r="C11" s="129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s="116" customFormat="1" ht="24.75" customHeight="1">
      <c r="A12" s="131" t="s">
        <v>86</v>
      </c>
      <c r="B12" s="114"/>
      <c r="C12" s="129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pans="1:256" s="116" customFormat="1" ht="24.75" customHeight="1">
      <c r="A13" s="131" t="s">
        <v>87</v>
      </c>
      <c r="B13" s="114"/>
      <c r="C13" s="129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s="116" customFormat="1" ht="24.75" customHeight="1">
      <c r="A14" s="131" t="s">
        <v>88</v>
      </c>
      <c r="B14" s="114"/>
      <c r="C14" s="12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s="116" customFormat="1" ht="24.75" customHeight="1">
      <c r="A15" s="131" t="s">
        <v>89</v>
      </c>
      <c r="B15" s="114"/>
      <c r="C15" s="12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s="116" customFormat="1" ht="24.75" customHeight="1">
      <c r="A16" s="131" t="s">
        <v>90</v>
      </c>
      <c r="B16" s="132"/>
      <c r="C16" s="129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s="116" customFormat="1" ht="24.75" customHeight="1">
      <c r="A17" s="131" t="s">
        <v>91</v>
      </c>
      <c r="B17" s="114"/>
      <c r="C17" s="129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s="116" customFormat="1" ht="24.75" customHeight="1">
      <c r="A18" s="131" t="s">
        <v>92</v>
      </c>
      <c r="B18" s="114"/>
      <c r="C18" s="129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s="116" customFormat="1" ht="24.75" customHeight="1">
      <c r="A19" s="131" t="s">
        <v>93</v>
      </c>
      <c r="B19" s="114"/>
      <c r="C19" s="12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256" s="116" customFormat="1" ht="24.75" customHeight="1">
      <c r="A20" s="131" t="s">
        <v>94</v>
      </c>
      <c r="B20" s="114"/>
      <c r="C20" s="129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pans="1:256" s="116" customFormat="1" ht="24.75" customHeight="1">
      <c r="A21" s="131" t="s">
        <v>95</v>
      </c>
      <c r="B21" s="114"/>
      <c r="C21" s="129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pans="1:256" s="116" customFormat="1" ht="24.75" customHeight="1">
      <c r="A22" s="131" t="s">
        <v>96</v>
      </c>
      <c r="B22" s="114"/>
      <c r="C22" s="129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pans="1:256" s="116" customFormat="1" ht="24.75" customHeight="1">
      <c r="A23" s="131" t="s">
        <v>97</v>
      </c>
      <c r="B23" s="114"/>
      <c r="C23" s="129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spans="1:256" s="117" customFormat="1" ht="24.75" customHeight="1">
      <c r="A24" s="131" t="s">
        <v>98</v>
      </c>
      <c r="B24" s="114"/>
      <c r="C24" s="129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pans="1:3" ht="24.75" customHeight="1">
      <c r="A25" s="131" t="s">
        <v>99</v>
      </c>
      <c r="B25" s="114"/>
      <c r="C25" s="129"/>
    </row>
    <row r="26" spans="1:3" ht="24.75" customHeight="1">
      <c r="A26" s="131" t="s">
        <v>100</v>
      </c>
      <c r="B26" s="114"/>
      <c r="C26" s="129"/>
    </row>
    <row r="27" spans="1:3" ht="24.75" customHeight="1">
      <c r="A27" s="133" t="s">
        <v>101</v>
      </c>
      <c r="B27" s="134"/>
      <c r="C27" s="135"/>
    </row>
    <row r="28" ht="14.25">
      <c r="C28" s="136"/>
    </row>
  </sheetData>
  <sheetProtection/>
  <mergeCells count="1">
    <mergeCell ref="A2:C2"/>
  </mergeCells>
  <printOptions horizontalCentered="1"/>
  <pageMargins left="0.7874015748031497" right="0.7874015748031497" top="0.9842519685039371" bottom="0.9842519685039371" header="0.5118110236220472" footer="0.59055118110236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湖南邵阳市财政局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</dc:creator>
  <cp:keywords/>
  <dc:description/>
  <cp:lastModifiedBy>Administrator</cp:lastModifiedBy>
  <cp:lastPrinted>2022-08-14T23:52:26Z</cp:lastPrinted>
  <dcterms:created xsi:type="dcterms:W3CDTF">2005-02-18T00:30:50Z</dcterms:created>
  <dcterms:modified xsi:type="dcterms:W3CDTF">2023-05-23T04:43:21Z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411C503E077045A38445010FE0475AAB</vt:lpwstr>
  </property>
</Properties>
</file>