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225" windowHeight="12540"/>
  </bookViews>
  <sheets>
    <sheet name="体检名单" sheetId="5" r:id="rId1"/>
  </sheets>
  <definedNames>
    <definedName name="_xlnm.Print_Area" localSheetId="0">体检名单!$A$1:$G$77</definedName>
    <definedName name="_xlnm.Print_Titles" localSheetId="0">体检名单!$1:$2</definedName>
  </definedNames>
  <calcPr calcId="144525"/>
</workbook>
</file>

<file path=xl/calcChain.xml><?xml version="1.0" encoding="utf-8"?>
<calcChain xmlns="http://schemas.openxmlformats.org/spreadsheetml/2006/main">
  <c r="G77" i="5"/>
  <c r="B77"/>
  <c r="G76"/>
  <c r="B76"/>
  <c r="G75"/>
  <c r="B75"/>
  <c r="G74"/>
  <c r="B74"/>
  <c r="G73"/>
  <c r="B73"/>
  <c r="G72"/>
  <c r="B72"/>
  <c r="G71"/>
  <c r="B71"/>
  <c r="G70"/>
  <c r="B70"/>
  <c r="G69"/>
  <c r="B69"/>
  <c r="G68"/>
  <c r="B68"/>
  <c r="G67"/>
  <c r="B67"/>
  <c r="G66"/>
  <c r="B66"/>
  <c r="G65"/>
  <c r="B65"/>
  <c r="G64"/>
  <c r="B64"/>
  <c r="G63"/>
  <c r="B63"/>
  <c r="G62"/>
  <c r="B62"/>
  <c r="G61"/>
  <c r="B61"/>
  <c r="G60"/>
  <c r="B60"/>
  <c r="G59"/>
  <c r="B59"/>
  <c r="G58"/>
  <c r="B58"/>
  <c r="G57"/>
  <c r="B57"/>
  <c r="G56"/>
  <c r="B56"/>
  <c r="G55"/>
  <c r="B55"/>
  <c r="G54"/>
  <c r="B54"/>
  <c r="G53"/>
  <c r="B53"/>
  <c r="G52"/>
  <c r="B52"/>
  <c r="G51"/>
  <c r="B51"/>
  <c r="G50"/>
  <c r="B50"/>
  <c r="G49"/>
  <c r="B49"/>
  <c r="G48"/>
  <c r="B48"/>
  <c r="G47"/>
  <c r="B47"/>
  <c r="G46"/>
  <c r="B46"/>
  <c r="G45"/>
  <c r="B45"/>
  <c r="G44"/>
  <c r="B44"/>
  <c r="G43"/>
  <c r="B43"/>
  <c r="G42"/>
  <c r="B42"/>
  <c r="G41"/>
  <c r="B41"/>
  <c r="G40"/>
  <c r="B40"/>
  <c r="G39"/>
  <c r="B39"/>
  <c r="G38"/>
  <c r="B38"/>
  <c r="G37"/>
  <c r="B37"/>
  <c r="G36"/>
  <c r="B36"/>
  <c r="G35"/>
  <c r="B35"/>
  <c r="G34"/>
  <c r="B34"/>
  <c r="G33"/>
  <c r="B33"/>
  <c r="G32"/>
  <c r="B32"/>
  <c r="G31"/>
  <c r="B31"/>
  <c r="G30"/>
  <c r="B30"/>
  <c r="G29"/>
  <c r="B29"/>
  <c r="G28"/>
  <c r="B28"/>
  <c r="G27"/>
  <c r="B27"/>
  <c r="G26"/>
  <c r="B26"/>
  <c r="G25"/>
  <c r="B25"/>
  <c r="G24"/>
  <c r="B24"/>
  <c r="G23"/>
  <c r="B23"/>
  <c r="G22"/>
  <c r="B22"/>
  <c r="G21"/>
  <c r="B21"/>
  <c r="G20"/>
  <c r="B20"/>
  <c r="G19"/>
  <c r="B19"/>
  <c r="G18"/>
  <c r="B18"/>
  <c r="G17"/>
  <c r="B17"/>
  <c r="G16"/>
  <c r="B16"/>
  <c r="G15"/>
  <c r="B15"/>
  <c r="G14"/>
  <c r="B14"/>
  <c r="G13"/>
  <c r="B13"/>
  <c r="G12"/>
  <c r="B12"/>
  <c r="G11"/>
  <c r="B11"/>
  <c r="G10"/>
  <c r="B10"/>
  <c r="G9"/>
  <c r="B9"/>
  <c r="G8"/>
  <c r="B8"/>
  <c r="G7"/>
  <c r="B7"/>
  <c r="G6"/>
  <c r="B6"/>
  <c r="G5"/>
  <c r="B5"/>
  <c r="G4"/>
  <c r="B4"/>
  <c r="G3"/>
  <c r="B3"/>
</calcChain>
</file>

<file path=xl/sharedStrings.xml><?xml version="1.0" encoding="utf-8"?>
<sst xmlns="http://schemas.openxmlformats.org/spreadsheetml/2006/main" count="159" uniqueCount="30">
  <si>
    <t>2022年公开招聘中小学、幼儿园教师综合成绩花名册</t>
  </si>
  <si>
    <t>序号</t>
  </si>
  <si>
    <t>姓名</t>
  </si>
  <si>
    <t>职位</t>
  </si>
  <si>
    <t>报考学校</t>
  </si>
  <si>
    <t>笔试成绩</t>
  </si>
  <si>
    <t>面试成绩</t>
  </si>
  <si>
    <t>综合成绩</t>
  </si>
  <si>
    <t>数学老师</t>
  </si>
  <si>
    <t>板桥中心校所辖小学</t>
  </si>
  <si>
    <t>音乐老师</t>
  </si>
  <si>
    <t>语文老师</t>
  </si>
  <si>
    <t>渡头桥中学</t>
  </si>
  <si>
    <t>幼儿园老师</t>
  </si>
  <si>
    <t>公办幼儿园</t>
  </si>
  <si>
    <t>六岭中心校所辖小学</t>
  </si>
  <si>
    <t>心理健康老师</t>
  </si>
  <si>
    <t>英语老师</t>
  </si>
  <si>
    <t>美术老师</t>
  </si>
  <si>
    <t>罗市镇中心校所辖小学</t>
  </si>
  <si>
    <t>物理老师</t>
  </si>
  <si>
    <t>松坡中学</t>
  </si>
  <si>
    <t>檀江中心校所辖小学</t>
  </si>
  <si>
    <t>体育老师</t>
  </si>
  <si>
    <t>化学老师</t>
  </si>
  <si>
    <t>檀江中学</t>
  </si>
  <si>
    <t>西湖中心校所辖小学</t>
  </si>
  <si>
    <t>雨溪中心校所辖小学</t>
  </si>
  <si>
    <t>雨溪中学</t>
  </si>
  <si>
    <t xml:space="preserve"> 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</si>
</sst>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7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sqref="A1:G1"/>
    </sheetView>
  </sheetViews>
  <sheetFormatPr defaultColWidth="9" defaultRowHeight="14.25"/>
  <cols>
    <col min="1" max="1" width="7.75" style="1" customWidth="1"/>
    <col min="2" max="2" width="10.75" style="1" customWidth="1"/>
    <col min="3" max="3" width="16.5" style="1" customWidth="1"/>
    <col min="4" max="4" width="24.625" style="1" customWidth="1"/>
    <col min="5" max="5" width="9.375" style="1" customWidth="1"/>
    <col min="6" max="6" width="9" style="1"/>
    <col min="7" max="7" width="11.75" style="1" customWidth="1"/>
    <col min="8" max="16384" width="9" style="1"/>
  </cols>
  <sheetData>
    <row r="1" spans="1:7" ht="58.5" customHeight="1">
      <c r="A1" s="8" t="s">
        <v>0</v>
      </c>
      <c r="B1" s="8"/>
      <c r="C1" s="8"/>
      <c r="D1" s="8"/>
      <c r="E1" s="8"/>
      <c r="F1" s="8"/>
      <c r="G1" s="8"/>
    </row>
    <row r="2" spans="1:7" s="11" customFormat="1" ht="46.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pans="1:7" ht="29.25" customHeight="1">
      <c r="A3" s="2">
        <v>1</v>
      </c>
      <c r="B3" s="3" t="str">
        <f>"马曌"</f>
        <v>马曌</v>
      </c>
      <c r="C3" s="3" t="s">
        <v>8</v>
      </c>
      <c r="D3" s="3" t="s">
        <v>9</v>
      </c>
      <c r="E3" s="4">
        <v>91.04</v>
      </c>
      <c r="F3" s="5">
        <v>83.4</v>
      </c>
      <c r="G3" s="6">
        <f>E3*0.6+F3*0.4</f>
        <v>87.983999999999995</v>
      </c>
    </row>
    <row r="4" spans="1:7" ht="24" customHeight="1">
      <c r="A4" s="2">
        <v>2</v>
      </c>
      <c r="B4" s="3" t="str">
        <f>"丰婕"</f>
        <v>丰婕</v>
      </c>
      <c r="C4" s="3" t="s">
        <v>8</v>
      </c>
      <c r="D4" s="3" t="s">
        <v>9</v>
      </c>
      <c r="E4" s="4">
        <v>90.52</v>
      </c>
      <c r="F4" s="5">
        <v>84.8</v>
      </c>
      <c r="G4" s="6">
        <f t="shared" ref="G4:G35" si="0">E4*0.6+F4*0.4</f>
        <v>88.231999999999999</v>
      </c>
    </row>
    <row r="5" spans="1:7" ht="24" customHeight="1">
      <c r="A5" s="2">
        <v>3</v>
      </c>
      <c r="B5" s="3" t="str">
        <f>"申欣荣"</f>
        <v>申欣荣</v>
      </c>
      <c r="C5" s="3" t="s">
        <v>10</v>
      </c>
      <c r="D5" s="3" t="s">
        <v>9</v>
      </c>
      <c r="E5" s="4">
        <v>85.81</v>
      </c>
      <c r="F5" s="5">
        <v>87.8</v>
      </c>
      <c r="G5" s="6">
        <f t="shared" si="0"/>
        <v>86.605999999999995</v>
      </c>
    </row>
    <row r="6" spans="1:7" ht="24" customHeight="1">
      <c r="A6" s="2">
        <v>4</v>
      </c>
      <c r="B6" s="3" t="str">
        <f>"王赫"</f>
        <v>王赫</v>
      </c>
      <c r="C6" s="3" t="s">
        <v>10</v>
      </c>
      <c r="D6" s="3" t="s">
        <v>9</v>
      </c>
      <c r="E6" s="4">
        <v>85.63</v>
      </c>
      <c r="F6" s="5">
        <v>93.2</v>
      </c>
      <c r="G6" s="6">
        <f t="shared" si="0"/>
        <v>88.658000000000001</v>
      </c>
    </row>
    <row r="7" spans="1:7" ht="24" customHeight="1">
      <c r="A7" s="2">
        <v>5</v>
      </c>
      <c r="B7" s="3" t="str">
        <f>"杨薇"</f>
        <v>杨薇</v>
      </c>
      <c r="C7" s="3" t="s">
        <v>11</v>
      </c>
      <c r="D7" s="3" t="s">
        <v>9</v>
      </c>
      <c r="E7" s="4">
        <v>83.05</v>
      </c>
      <c r="F7" s="5">
        <v>0</v>
      </c>
      <c r="G7" s="6">
        <f t="shared" si="0"/>
        <v>49.83</v>
      </c>
    </row>
    <row r="8" spans="1:7" ht="24" customHeight="1">
      <c r="A8" s="2">
        <v>6</v>
      </c>
      <c r="B8" s="3" t="str">
        <f>"黄书琴"</f>
        <v>黄书琴</v>
      </c>
      <c r="C8" s="3" t="s">
        <v>11</v>
      </c>
      <c r="D8" s="3" t="s">
        <v>9</v>
      </c>
      <c r="E8" s="4">
        <v>78.33</v>
      </c>
      <c r="F8" s="5">
        <v>85.46</v>
      </c>
      <c r="G8" s="6">
        <f t="shared" si="0"/>
        <v>81.182000000000002</v>
      </c>
    </row>
    <row r="9" spans="1:7" ht="24" customHeight="1">
      <c r="A9" s="2">
        <v>7</v>
      </c>
      <c r="B9" s="3" t="str">
        <f>"刘康慧"</f>
        <v>刘康慧</v>
      </c>
      <c r="C9" s="3" t="s">
        <v>11</v>
      </c>
      <c r="D9" s="3" t="s">
        <v>9</v>
      </c>
      <c r="E9" s="4">
        <v>77.53</v>
      </c>
      <c r="F9" s="5">
        <v>81.14</v>
      </c>
      <c r="G9" s="6">
        <f t="shared" si="0"/>
        <v>78.974000000000004</v>
      </c>
    </row>
    <row r="10" spans="1:7" ht="24" customHeight="1">
      <c r="A10" s="2">
        <v>8</v>
      </c>
      <c r="B10" s="3" t="str">
        <f>"邓玉童"</f>
        <v>邓玉童</v>
      </c>
      <c r="C10" s="3" t="s">
        <v>11</v>
      </c>
      <c r="D10" s="3" t="s">
        <v>9</v>
      </c>
      <c r="E10" s="4">
        <v>77.22</v>
      </c>
      <c r="F10" s="5">
        <v>87.2</v>
      </c>
      <c r="G10" s="6">
        <f t="shared" si="0"/>
        <v>81.212000000000003</v>
      </c>
    </row>
    <row r="11" spans="1:7" ht="24" customHeight="1">
      <c r="A11" s="2">
        <v>9</v>
      </c>
      <c r="B11" s="3" t="str">
        <f>"唐振翔"</f>
        <v>唐振翔</v>
      </c>
      <c r="C11" s="3" t="s">
        <v>8</v>
      </c>
      <c r="D11" s="3" t="s">
        <v>12</v>
      </c>
      <c r="E11" s="4">
        <v>99.75</v>
      </c>
      <c r="F11" s="5">
        <v>90</v>
      </c>
      <c r="G11" s="6">
        <f t="shared" si="0"/>
        <v>95.85</v>
      </c>
    </row>
    <row r="12" spans="1:7" ht="24" customHeight="1">
      <c r="A12" s="2">
        <v>10</v>
      </c>
      <c r="B12" s="3" t="str">
        <f>"戴喜军"</f>
        <v>戴喜军</v>
      </c>
      <c r="C12" s="3" t="s">
        <v>8</v>
      </c>
      <c r="D12" s="3" t="s">
        <v>12</v>
      </c>
      <c r="E12" s="4">
        <v>97.52</v>
      </c>
      <c r="F12" s="5">
        <v>84.8</v>
      </c>
      <c r="G12" s="6">
        <f t="shared" si="0"/>
        <v>92.432000000000002</v>
      </c>
    </row>
    <row r="13" spans="1:7" ht="24" customHeight="1">
      <c r="A13" s="2">
        <v>11</v>
      </c>
      <c r="B13" s="3" t="str">
        <f>"吴攀"</f>
        <v>吴攀</v>
      </c>
      <c r="C13" s="3" t="s">
        <v>8</v>
      </c>
      <c r="D13" s="3" t="s">
        <v>12</v>
      </c>
      <c r="E13" s="4">
        <v>97.52</v>
      </c>
      <c r="F13" s="5">
        <v>80</v>
      </c>
      <c r="G13" s="6">
        <f t="shared" si="0"/>
        <v>90.512</v>
      </c>
    </row>
    <row r="14" spans="1:7" ht="24" customHeight="1">
      <c r="A14" s="2">
        <v>12</v>
      </c>
      <c r="B14" s="3" t="str">
        <f>"蔡新蕾"</f>
        <v>蔡新蕾</v>
      </c>
      <c r="C14" s="3" t="s">
        <v>13</v>
      </c>
      <c r="D14" s="3" t="s">
        <v>14</v>
      </c>
      <c r="E14" s="4">
        <v>76.569999999999993</v>
      </c>
      <c r="F14" s="5">
        <v>92.32</v>
      </c>
      <c r="G14" s="6">
        <f t="shared" si="0"/>
        <v>82.87</v>
      </c>
    </row>
    <row r="15" spans="1:7" ht="24" customHeight="1">
      <c r="A15" s="2">
        <v>13</v>
      </c>
      <c r="B15" s="3" t="str">
        <f>"陈瑛"</f>
        <v>陈瑛</v>
      </c>
      <c r="C15" s="3" t="s">
        <v>13</v>
      </c>
      <c r="D15" s="3" t="s">
        <v>14</v>
      </c>
      <c r="E15" s="4">
        <v>75.69</v>
      </c>
      <c r="F15" s="5">
        <v>93</v>
      </c>
      <c r="G15" s="6">
        <f t="shared" si="0"/>
        <v>82.614000000000004</v>
      </c>
    </row>
    <row r="16" spans="1:7" ht="24" customHeight="1">
      <c r="A16" s="2">
        <v>14</v>
      </c>
      <c r="B16" s="3" t="str">
        <f>"赵菡香"</f>
        <v>赵菡香</v>
      </c>
      <c r="C16" s="3" t="s">
        <v>13</v>
      </c>
      <c r="D16" s="3" t="s">
        <v>14</v>
      </c>
      <c r="E16" s="4">
        <v>75.36</v>
      </c>
      <c r="F16" s="5">
        <v>93.4</v>
      </c>
      <c r="G16" s="6">
        <f t="shared" si="0"/>
        <v>82.575999999999993</v>
      </c>
    </row>
    <row r="17" spans="1:7" ht="24" customHeight="1">
      <c r="A17" s="2">
        <v>15</v>
      </c>
      <c r="B17" s="3" t="str">
        <f>"周湟煜"</f>
        <v>周湟煜</v>
      </c>
      <c r="C17" s="3" t="s">
        <v>13</v>
      </c>
      <c r="D17" s="3" t="s">
        <v>14</v>
      </c>
      <c r="E17" s="4">
        <v>76.02</v>
      </c>
      <c r="F17" s="5">
        <v>92.3</v>
      </c>
      <c r="G17" s="6">
        <f t="shared" si="0"/>
        <v>82.531999999999996</v>
      </c>
    </row>
    <row r="18" spans="1:7" ht="24" customHeight="1">
      <c r="A18" s="2">
        <v>16</v>
      </c>
      <c r="B18" s="3" t="str">
        <f>"海梦婧"</f>
        <v>海梦婧</v>
      </c>
      <c r="C18" s="3" t="s">
        <v>13</v>
      </c>
      <c r="D18" s="3" t="s">
        <v>14</v>
      </c>
      <c r="E18" s="4">
        <v>73.930000000000007</v>
      </c>
      <c r="F18" s="5">
        <v>94.2</v>
      </c>
      <c r="G18" s="6">
        <f t="shared" si="0"/>
        <v>82.037999999999997</v>
      </c>
    </row>
    <row r="19" spans="1:7" ht="24" customHeight="1">
      <c r="A19" s="2">
        <v>17</v>
      </c>
      <c r="B19" s="3" t="str">
        <f>"肖露"</f>
        <v>肖露</v>
      </c>
      <c r="C19" s="3" t="s">
        <v>13</v>
      </c>
      <c r="D19" s="3" t="s">
        <v>14</v>
      </c>
      <c r="E19" s="4">
        <v>75.66</v>
      </c>
      <c r="F19" s="5">
        <v>91.1</v>
      </c>
      <c r="G19" s="6">
        <f t="shared" si="0"/>
        <v>81.835999999999999</v>
      </c>
    </row>
    <row r="20" spans="1:7" ht="24" customHeight="1">
      <c r="A20" s="2">
        <v>18</v>
      </c>
      <c r="B20" s="3" t="str">
        <f>"张楚怡"</f>
        <v>张楚怡</v>
      </c>
      <c r="C20" s="3" t="s">
        <v>13</v>
      </c>
      <c r="D20" s="3" t="s">
        <v>14</v>
      </c>
      <c r="E20" s="4">
        <v>76.819999999999993</v>
      </c>
      <c r="F20" s="5">
        <v>88.8</v>
      </c>
      <c r="G20" s="6">
        <f t="shared" si="0"/>
        <v>81.611999999999995</v>
      </c>
    </row>
    <row r="21" spans="1:7" ht="24" customHeight="1">
      <c r="A21" s="2">
        <v>19</v>
      </c>
      <c r="B21" s="3" t="str">
        <f>"邓星星"</f>
        <v>邓星星</v>
      </c>
      <c r="C21" s="3" t="s">
        <v>13</v>
      </c>
      <c r="D21" s="3" t="s">
        <v>14</v>
      </c>
      <c r="E21" s="4">
        <v>74.86</v>
      </c>
      <c r="F21" s="5">
        <v>91.1</v>
      </c>
      <c r="G21" s="6">
        <f t="shared" si="0"/>
        <v>81.355999999999995</v>
      </c>
    </row>
    <row r="22" spans="1:7" ht="24" customHeight="1">
      <c r="A22" s="2">
        <v>20</v>
      </c>
      <c r="B22" s="3" t="str">
        <f>"阳怡凤"</f>
        <v>阳怡凤</v>
      </c>
      <c r="C22" s="3" t="s">
        <v>13</v>
      </c>
      <c r="D22" s="3" t="s">
        <v>14</v>
      </c>
      <c r="E22" s="4">
        <v>73.2</v>
      </c>
      <c r="F22" s="5">
        <v>88</v>
      </c>
      <c r="G22" s="6">
        <f t="shared" si="0"/>
        <v>79.12</v>
      </c>
    </row>
    <row r="23" spans="1:7" ht="24" customHeight="1">
      <c r="A23" s="2">
        <v>21</v>
      </c>
      <c r="B23" s="3" t="str">
        <f>"李晓"</f>
        <v>李晓</v>
      </c>
      <c r="C23" s="3" t="s">
        <v>13</v>
      </c>
      <c r="D23" s="3" t="s">
        <v>14</v>
      </c>
      <c r="E23" s="4">
        <v>73.44</v>
      </c>
      <c r="F23" s="5">
        <v>84</v>
      </c>
      <c r="G23" s="6">
        <f t="shared" si="0"/>
        <v>77.664000000000001</v>
      </c>
    </row>
    <row r="24" spans="1:7" ht="24" customHeight="1">
      <c r="A24" s="2">
        <v>22</v>
      </c>
      <c r="B24" s="3" t="str">
        <f>"肖兰凤"</f>
        <v>肖兰凤</v>
      </c>
      <c r="C24" s="3" t="s">
        <v>13</v>
      </c>
      <c r="D24" s="3" t="s">
        <v>14</v>
      </c>
      <c r="E24" s="4">
        <v>74.13</v>
      </c>
      <c r="F24" s="5">
        <v>0</v>
      </c>
      <c r="G24" s="6">
        <f t="shared" si="0"/>
        <v>44.478000000000002</v>
      </c>
    </row>
    <row r="25" spans="1:7" ht="24" customHeight="1">
      <c r="A25" s="2">
        <v>23</v>
      </c>
      <c r="B25" s="3" t="str">
        <f>"熊筱"</f>
        <v>熊筱</v>
      </c>
      <c r="C25" s="3" t="s">
        <v>13</v>
      </c>
      <c r="D25" s="3" t="s">
        <v>14</v>
      </c>
      <c r="E25" s="4">
        <v>73.73</v>
      </c>
      <c r="F25" s="5">
        <v>0</v>
      </c>
      <c r="G25" s="6">
        <f t="shared" si="0"/>
        <v>44.238</v>
      </c>
    </row>
    <row r="26" spans="1:7" ht="24" customHeight="1">
      <c r="A26" s="2">
        <v>24</v>
      </c>
      <c r="B26" s="3" t="str">
        <f>"刘辉"</f>
        <v>刘辉</v>
      </c>
      <c r="C26" s="3" t="s">
        <v>8</v>
      </c>
      <c r="D26" s="3" t="s">
        <v>15</v>
      </c>
      <c r="E26" s="4">
        <v>95.52</v>
      </c>
      <c r="F26" s="5">
        <v>80.599999999999994</v>
      </c>
      <c r="G26" s="6">
        <f t="shared" si="0"/>
        <v>89.552000000000007</v>
      </c>
    </row>
    <row r="27" spans="1:7" ht="24" customHeight="1">
      <c r="A27" s="2">
        <v>25</v>
      </c>
      <c r="B27" s="3" t="str">
        <f>"雷玉慈"</f>
        <v>雷玉慈</v>
      </c>
      <c r="C27" s="3" t="s">
        <v>8</v>
      </c>
      <c r="D27" s="3" t="s">
        <v>15</v>
      </c>
      <c r="E27" s="4">
        <v>93</v>
      </c>
      <c r="F27" s="5">
        <v>83.8</v>
      </c>
      <c r="G27" s="6">
        <f t="shared" si="0"/>
        <v>89.32</v>
      </c>
    </row>
    <row r="28" spans="1:7" ht="24" customHeight="1">
      <c r="A28" s="2">
        <v>26</v>
      </c>
      <c r="B28" s="3" t="str">
        <f>"李丹丹"</f>
        <v>李丹丹</v>
      </c>
      <c r="C28" s="3" t="s">
        <v>8</v>
      </c>
      <c r="D28" s="3" t="s">
        <v>15</v>
      </c>
      <c r="E28" s="4">
        <v>91.77</v>
      </c>
      <c r="F28" s="5">
        <v>0</v>
      </c>
      <c r="G28" s="6">
        <f t="shared" si="0"/>
        <v>55.061999999999998</v>
      </c>
    </row>
    <row r="29" spans="1:7" ht="24" customHeight="1">
      <c r="A29" s="2">
        <v>27</v>
      </c>
      <c r="B29" s="3" t="str">
        <f>"颜星"</f>
        <v>颜星</v>
      </c>
      <c r="C29" s="3" t="s">
        <v>8</v>
      </c>
      <c r="D29" s="3" t="s">
        <v>15</v>
      </c>
      <c r="E29" s="4">
        <v>91.52</v>
      </c>
      <c r="F29" s="5">
        <v>87.4</v>
      </c>
      <c r="G29" s="6">
        <f t="shared" si="0"/>
        <v>89.872</v>
      </c>
    </row>
    <row r="30" spans="1:7" ht="24" customHeight="1">
      <c r="A30" s="2">
        <v>28</v>
      </c>
      <c r="B30" s="3" t="str">
        <f>"刘倩"</f>
        <v>刘倩</v>
      </c>
      <c r="C30" s="3" t="s">
        <v>16</v>
      </c>
      <c r="D30" s="3" t="s">
        <v>15</v>
      </c>
      <c r="E30" s="4">
        <v>85.97</v>
      </c>
      <c r="F30" s="5">
        <v>90</v>
      </c>
      <c r="G30" s="6">
        <f t="shared" si="0"/>
        <v>87.581999999999994</v>
      </c>
    </row>
    <row r="31" spans="1:7" ht="24" customHeight="1">
      <c r="A31" s="2">
        <v>29</v>
      </c>
      <c r="B31" s="3" t="str">
        <f>"苏路涵"</f>
        <v>苏路涵</v>
      </c>
      <c r="C31" s="3" t="s">
        <v>16</v>
      </c>
      <c r="D31" s="3" t="s">
        <v>15</v>
      </c>
      <c r="E31" s="4">
        <v>81.09</v>
      </c>
      <c r="F31" s="5">
        <v>0</v>
      </c>
      <c r="G31" s="6">
        <f t="shared" si="0"/>
        <v>48.654000000000003</v>
      </c>
    </row>
    <row r="32" spans="1:7" ht="24" customHeight="1">
      <c r="A32" s="2">
        <v>30</v>
      </c>
      <c r="B32" s="3" t="str">
        <f>"钱小洁"</f>
        <v>钱小洁</v>
      </c>
      <c r="C32" s="3" t="s">
        <v>16</v>
      </c>
      <c r="D32" s="3" t="s">
        <v>15</v>
      </c>
      <c r="E32" s="4">
        <v>79.38</v>
      </c>
      <c r="F32" s="5">
        <v>0</v>
      </c>
      <c r="G32" s="6">
        <f t="shared" si="0"/>
        <v>47.628</v>
      </c>
    </row>
    <row r="33" spans="1:7" ht="24" customHeight="1">
      <c r="A33" s="2">
        <v>31</v>
      </c>
      <c r="B33" s="3" t="str">
        <f>"吴梦篮"</f>
        <v>吴梦篮</v>
      </c>
      <c r="C33" s="3" t="s">
        <v>16</v>
      </c>
      <c r="D33" s="3" t="s">
        <v>15</v>
      </c>
      <c r="E33" s="4">
        <v>79.13</v>
      </c>
      <c r="F33" s="5">
        <v>82.2</v>
      </c>
      <c r="G33" s="6">
        <f t="shared" si="0"/>
        <v>80.358000000000004</v>
      </c>
    </row>
    <row r="34" spans="1:7" ht="24" customHeight="1">
      <c r="A34" s="2">
        <v>32</v>
      </c>
      <c r="B34" s="3" t="str">
        <f>"李雅琪"</f>
        <v>李雅琪</v>
      </c>
      <c r="C34" s="3" t="s">
        <v>17</v>
      </c>
      <c r="D34" s="3" t="s">
        <v>15</v>
      </c>
      <c r="E34" s="4">
        <v>89.43</v>
      </c>
      <c r="F34" s="5">
        <v>89.9</v>
      </c>
      <c r="G34" s="6">
        <f t="shared" si="0"/>
        <v>89.617999999999995</v>
      </c>
    </row>
    <row r="35" spans="1:7" ht="24" customHeight="1">
      <c r="A35" s="2">
        <v>33</v>
      </c>
      <c r="B35" s="3" t="str">
        <f>"包娜"</f>
        <v>包娜</v>
      </c>
      <c r="C35" s="3" t="s">
        <v>17</v>
      </c>
      <c r="D35" s="3" t="s">
        <v>15</v>
      </c>
      <c r="E35" s="4">
        <v>85.2</v>
      </c>
      <c r="F35" s="5">
        <v>87.2</v>
      </c>
      <c r="G35" s="6">
        <f t="shared" si="0"/>
        <v>86</v>
      </c>
    </row>
    <row r="36" spans="1:7" ht="24" customHeight="1">
      <c r="A36" s="2">
        <v>34</v>
      </c>
      <c r="B36" s="3" t="str">
        <f>"李莎娜"</f>
        <v>李莎娜</v>
      </c>
      <c r="C36" s="3" t="s">
        <v>11</v>
      </c>
      <c r="D36" s="3" t="s">
        <v>15</v>
      </c>
      <c r="E36" s="4">
        <v>79.760000000000005</v>
      </c>
      <c r="F36" s="5">
        <v>84.8</v>
      </c>
      <c r="G36" s="6">
        <f t="shared" ref="G36:G67" si="1">E36*0.6+F36*0.4</f>
        <v>81.775999999999996</v>
      </c>
    </row>
    <row r="37" spans="1:7" ht="24" customHeight="1">
      <c r="A37" s="2">
        <v>35</v>
      </c>
      <c r="B37" s="3" t="str">
        <f>"陈阿芹"</f>
        <v>陈阿芹</v>
      </c>
      <c r="C37" s="3" t="s">
        <v>11</v>
      </c>
      <c r="D37" s="3" t="s">
        <v>15</v>
      </c>
      <c r="E37" s="4">
        <v>78.23</v>
      </c>
      <c r="F37" s="5">
        <v>88.5</v>
      </c>
      <c r="G37" s="6">
        <f t="shared" si="1"/>
        <v>82.337999999999994</v>
      </c>
    </row>
    <row r="38" spans="1:7" ht="24" customHeight="1">
      <c r="A38" s="2">
        <v>36</v>
      </c>
      <c r="B38" s="3" t="str">
        <f>"李赛蓝"</f>
        <v>李赛蓝</v>
      </c>
      <c r="C38" s="3" t="s">
        <v>18</v>
      </c>
      <c r="D38" s="3" t="s">
        <v>19</v>
      </c>
      <c r="E38" s="4">
        <v>76.959999999999994</v>
      </c>
      <c r="F38" s="5">
        <v>92.5</v>
      </c>
      <c r="G38" s="6">
        <f t="shared" si="1"/>
        <v>83.176000000000002</v>
      </c>
    </row>
    <row r="39" spans="1:7" ht="24" customHeight="1">
      <c r="A39" s="2">
        <v>37</v>
      </c>
      <c r="B39" s="3" t="str">
        <f>"龙飞"</f>
        <v>龙飞</v>
      </c>
      <c r="C39" s="3" t="s">
        <v>18</v>
      </c>
      <c r="D39" s="3" t="s">
        <v>19</v>
      </c>
      <c r="E39" s="4">
        <v>76.760000000000005</v>
      </c>
      <c r="F39" s="5">
        <v>86.4</v>
      </c>
      <c r="G39" s="6">
        <f t="shared" si="1"/>
        <v>80.616</v>
      </c>
    </row>
    <row r="40" spans="1:7" ht="24" customHeight="1">
      <c r="A40" s="2">
        <v>38</v>
      </c>
      <c r="B40" s="3" t="str">
        <f>"罗黎黎"</f>
        <v>罗黎黎</v>
      </c>
      <c r="C40" s="3" t="s">
        <v>8</v>
      </c>
      <c r="D40" s="3" t="s">
        <v>19</v>
      </c>
      <c r="E40" s="4">
        <v>93</v>
      </c>
      <c r="F40" s="5">
        <v>0</v>
      </c>
      <c r="G40" s="6">
        <f t="shared" si="1"/>
        <v>55.8</v>
      </c>
    </row>
    <row r="41" spans="1:7" ht="24" customHeight="1">
      <c r="A41" s="2">
        <v>39</v>
      </c>
      <c r="B41" s="3" t="str">
        <f>"唐博花"</f>
        <v>唐博花</v>
      </c>
      <c r="C41" s="3" t="s">
        <v>8</v>
      </c>
      <c r="D41" s="3" t="s">
        <v>19</v>
      </c>
      <c r="E41" s="4">
        <v>90.31</v>
      </c>
      <c r="F41" s="5">
        <v>82.7</v>
      </c>
      <c r="G41" s="6">
        <f t="shared" si="1"/>
        <v>87.266000000000005</v>
      </c>
    </row>
    <row r="42" spans="1:7" ht="24" customHeight="1">
      <c r="A42" s="2">
        <v>40</v>
      </c>
      <c r="B42" s="3" t="str">
        <f>"赵紫翠"</f>
        <v>赵紫翠</v>
      </c>
      <c r="C42" s="3" t="s">
        <v>10</v>
      </c>
      <c r="D42" s="3" t="s">
        <v>19</v>
      </c>
      <c r="E42" s="4">
        <v>82.08</v>
      </c>
      <c r="F42" s="5">
        <v>84</v>
      </c>
      <c r="G42" s="6">
        <f t="shared" si="1"/>
        <v>82.847999999999999</v>
      </c>
    </row>
    <row r="43" spans="1:7" ht="24" customHeight="1">
      <c r="A43" s="2">
        <v>41</v>
      </c>
      <c r="B43" s="3" t="str">
        <f>"吕姣艳"</f>
        <v>吕姣艳</v>
      </c>
      <c r="C43" s="3" t="s">
        <v>10</v>
      </c>
      <c r="D43" s="3" t="s">
        <v>19</v>
      </c>
      <c r="E43" s="4">
        <v>82.04</v>
      </c>
      <c r="F43" s="5">
        <v>84.3</v>
      </c>
      <c r="G43" s="6">
        <f t="shared" si="1"/>
        <v>82.944000000000003</v>
      </c>
    </row>
    <row r="44" spans="1:7" ht="24" customHeight="1">
      <c r="A44" s="2">
        <v>42</v>
      </c>
      <c r="B44" s="3" t="str">
        <f>"李遥"</f>
        <v>李遥</v>
      </c>
      <c r="C44" s="3" t="s">
        <v>11</v>
      </c>
      <c r="D44" s="3" t="s">
        <v>19</v>
      </c>
      <c r="E44" s="4">
        <v>77.95</v>
      </c>
      <c r="F44" s="5">
        <v>0</v>
      </c>
      <c r="G44" s="6">
        <f t="shared" si="1"/>
        <v>46.77</v>
      </c>
    </row>
    <row r="45" spans="1:7" ht="24" customHeight="1">
      <c r="A45" s="2">
        <v>43</v>
      </c>
      <c r="B45" s="3" t="str">
        <f>"欧阳雯妍"</f>
        <v>欧阳雯妍</v>
      </c>
      <c r="C45" s="3" t="s">
        <v>11</v>
      </c>
      <c r="D45" s="3" t="s">
        <v>19</v>
      </c>
      <c r="E45" s="4">
        <v>76.180000000000007</v>
      </c>
      <c r="F45" s="5">
        <v>86.8</v>
      </c>
      <c r="G45" s="6">
        <f t="shared" si="1"/>
        <v>80.427999999999997</v>
      </c>
    </row>
    <row r="46" spans="1:7" ht="24" customHeight="1">
      <c r="A46" s="2">
        <v>44</v>
      </c>
      <c r="B46" s="3" t="str">
        <f>"刘旭"</f>
        <v>刘旭</v>
      </c>
      <c r="C46" s="3" t="s">
        <v>20</v>
      </c>
      <c r="D46" s="3" t="s">
        <v>21</v>
      </c>
      <c r="E46" s="4">
        <v>71.27</v>
      </c>
      <c r="F46" s="5">
        <v>0</v>
      </c>
      <c r="G46" s="6">
        <f t="shared" si="1"/>
        <v>42.762</v>
      </c>
    </row>
    <row r="47" spans="1:7" ht="24" customHeight="1">
      <c r="A47" s="2">
        <v>45</v>
      </c>
      <c r="B47" s="3" t="str">
        <f>"刘林"</f>
        <v>刘林</v>
      </c>
      <c r="C47" s="3" t="s">
        <v>20</v>
      </c>
      <c r="D47" s="3" t="s">
        <v>21</v>
      </c>
      <c r="E47" s="4">
        <v>68.95</v>
      </c>
      <c r="F47" s="5">
        <v>83</v>
      </c>
      <c r="G47" s="6">
        <f t="shared" si="1"/>
        <v>74.569999999999993</v>
      </c>
    </row>
    <row r="48" spans="1:7" ht="24" customHeight="1">
      <c r="A48" s="2">
        <v>46</v>
      </c>
      <c r="B48" s="3" t="str">
        <f>"胡珺"</f>
        <v>胡珺</v>
      </c>
      <c r="C48" s="3" t="s">
        <v>18</v>
      </c>
      <c r="D48" s="3" t="s">
        <v>22</v>
      </c>
      <c r="E48" s="4">
        <v>75.040000000000006</v>
      </c>
      <c r="F48" s="5">
        <v>91.4</v>
      </c>
      <c r="G48" s="6">
        <f t="shared" si="1"/>
        <v>81.584000000000003</v>
      </c>
    </row>
    <row r="49" spans="1:7" ht="24" customHeight="1">
      <c r="A49" s="2">
        <v>47</v>
      </c>
      <c r="B49" s="3" t="str">
        <f>"黄颖"</f>
        <v>黄颖</v>
      </c>
      <c r="C49" s="3" t="s">
        <v>18</v>
      </c>
      <c r="D49" s="3" t="s">
        <v>22</v>
      </c>
      <c r="E49" s="4">
        <v>74.52</v>
      </c>
      <c r="F49" s="5">
        <v>0</v>
      </c>
      <c r="G49" s="6">
        <f t="shared" si="1"/>
        <v>44.712000000000003</v>
      </c>
    </row>
    <row r="50" spans="1:7" ht="24" customHeight="1">
      <c r="A50" s="2">
        <v>48</v>
      </c>
      <c r="B50" s="3" t="str">
        <f>"唐敏"</f>
        <v>唐敏</v>
      </c>
      <c r="C50" s="3" t="s">
        <v>8</v>
      </c>
      <c r="D50" s="3" t="s">
        <v>22</v>
      </c>
      <c r="E50" s="4">
        <v>90.04</v>
      </c>
      <c r="F50" s="5">
        <v>80.599999999999994</v>
      </c>
      <c r="G50" s="6">
        <f t="shared" si="1"/>
        <v>86.263999999999996</v>
      </c>
    </row>
    <row r="51" spans="1:7" ht="24" customHeight="1">
      <c r="A51" s="2">
        <v>49</v>
      </c>
      <c r="B51" s="3" t="str">
        <f>"卢娟"</f>
        <v>卢娟</v>
      </c>
      <c r="C51" s="3" t="s">
        <v>8</v>
      </c>
      <c r="D51" s="3" t="s">
        <v>22</v>
      </c>
      <c r="E51" s="4">
        <v>86.22</v>
      </c>
      <c r="F51" s="5">
        <v>86.4</v>
      </c>
      <c r="G51" s="6">
        <f t="shared" si="1"/>
        <v>86.292000000000002</v>
      </c>
    </row>
    <row r="52" spans="1:7" ht="24" customHeight="1">
      <c r="A52" s="2">
        <v>50</v>
      </c>
      <c r="B52" s="3" t="str">
        <f>"朱渊"</f>
        <v>朱渊</v>
      </c>
      <c r="C52" s="3" t="s">
        <v>23</v>
      </c>
      <c r="D52" s="3" t="s">
        <v>22</v>
      </c>
      <c r="E52" s="4">
        <v>75.459999999999994</v>
      </c>
      <c r="F52" s="5">
        <v>0</v>
      </c>
      <c r="G52" s="6">
        <f t="shared" si="1"/>
        <v>45.276000000000003</v>
      </c>
    </row>
    <row r="53" spans="1:7" ht="24" customHeight="1">
      <c r="A53" s="2">
        <v>51</v>
      </c>
      <c r="B53" s="3" t="str">
        <f>"朱超"</f>
        <v>朱超</v>
      </c>
      <c r="C53" s="3" t="s">
        <v>23</v>
      </c>
      <c r="D53" s="3" t="s">
        <v>22</v>
      </c>
      <c r="E53" s="4">
        <v>73.13</v>
      </c>
      <c r="F53" s="5">
        <v>90.1</v>
      </c>
      <c r="G53" s="6">
        <f t="shared" si="1"/>
        <v>79.918000000000006</v>
      </c>
    </row>
    <row r="54" spans="1:7" ht="24" customHeight="1">
      <c r="A54" s="2">
        <v>52</v>
      </c>
      <c r="B54" s="3" t="str">
        <f>"谢娉婷"</f>
        <v>谢娉婷</v>
      </c>
      <c r="C54" s="3" t="s">
        <v>11</v>
      </c>
      <c r="D54" s="3" t="s">
        <v>22</v>
      </c>
      <c r="E54" s="4">
        <v>81.27</v>
      </c>
      <c r="F54" s="5">
        <v>87</v>
      </c>
      <c r="G54" s="6">
        <f t="shared" si="1"/>
        <v>83.561999999999998</v>
      </c>
    </row>
    <row r="55" spans="1:7" ht="24" customHeight="1">
      <c r="A55" s="2">
        <v>53</v>
      </c>
      <c r="B55" s="3" t="str">
        <f>"姚涵"</f>
        <v>姚涵</v>
      </c>
      <c r="C55" s="3" t="s">
        <v>11</v>
      </c>
      <c r="D55" s="3" t="s">
        <v>22</v>
      </c>
      <c r="E55" s="4">
        <v>79.48</v>
      </c>
      <c r="F55" s="5">
        <v>0</v>
      </c>
      <c r="G55" s="6">
        <f t="shared" si="1"/>
        <v>47.688000000000002</v>
      </c>
    </row>
    <row r="56" spans="1:7" ht="24" customHeight="1">
      <c r="A56" s="2">
        <v>54</v>
      </c>
      <c r="B56" s="3" t="str">
        <f>"李雯雯"</f>
        <v>李雯雯</v>
      </c>
      <c r="C56" s="3" t="s">
        <v>24</v>
      </c>
      <c r="D56" s="3" t="s">
        <v>25</v>
      </c>
      <c r="E56" s="4">
        <v>89.4</v>
      </c>
      <c r="F56" s="5">
        <v>0</v>
      </c>
      <c r="G56" s="6">
        <f t="shared" si="1"/>
        <v>53.64</v>
      </c>
    </row>
    <row r="57" spans="1:7" ht="24" customHeight="1">
      <c r="A57" s="2">
        <v>55</v>
      </c>
      <c r="B57" s="3" t="str">
        <f>"刘琴静"</f>
        <v>刘琴静</v>
      </c>
      <c r="C57" s="3" t="s">
        <v>24</v>
      </c>
      <c r="D57" s="3" t="s">
        <v>25</v>
      </c>
      <c r="E57" s="4">
        <v>85.1</v>
      </c>
      <c r="F57" s="5">
        <v>82.4</v>
      </c>
      <c r="G57" s="6">
        <f t="shared" si="1"/>
        <v>84.02</v>
      </c>
    </row>
    <row r="58" spans="1:7" ht="24" customHeight="1">
      <c r="A58" s="2">
        <v>56</v>
      </c>
      <c r="B58" s="3" t="str">
        <f>"邓雪梅"</f>
        <v>邓雪梅</v>
      </c>
      <c r="C58" s="3" t="s">
        <v>18</v>
      </c>
      <c r="D58" s="3" t="s">
        <v>26</v>
      </c>
      <c r="E58" s="4">
        <v>79.2</v>
      </c>
      <c r="F58" s="5">
        <v>92.8</v>
      </c>
      <c r="G58" s="6">
        <f t="shared" si="1"/>
        <v>84.64</v>
      </c>
    </row>
    <row r="59" spans="1:7" ht="24" customHeight="1">
      <c r="A59" s="2">
        <v>57</v>
      </c>
      <c r="B59" s="3" t="str">
        <f>"刘丽娅"</f>
        <v>刘丽娅</v>
      </c>
      <c r="C59" s="3" t="s">
        <v>18</v>
      </c>
      <c r="D59" s="3" t="s">
        <v>26</v>
      </c>
      <c r="E59" s="4">
        <v>78.739999999999995</v>
      </c>
      <c r="F59" s="5">
        <v>90.6</v>
      </c>
      <c r="G59" s="6">
        <f t="shared" si="1"/>
        <v>83.483999999999995</v>
      </c>
    </row>
    <row r="60" spans="1:7" ht="24" customHeight="1">
      <c r="A60" s="2">
        <v>58</v>
      </c>
      <c r="B60" s="3" t="str">
        <f>"杨国琴"</f>
        <v>杨国琴</v>
      </c>
      <c r="C60" s="3" t="s">
        <v>8</v>
      </c>
      <c r="D60" s="3" t="s">
        <v>26</v>
      </c>
      <c r="E60" s="4">
        <v>96</v>
      </c>
      <c r="F60" s="5">
        <v>84.5</v>
      </c>
      <c r="G60" s="6">
        <f t="shared" si="1"/>
        <v>91.4</v>
      </c>
    </row>
    <row r="61" spans="1:7" ht="24" customHeight="1">
      <c r="A61" s="2">
        <v>59</v>
      </c>
      <c r="B61" s="3" t="str">
        <f>"颜初华"</f>
        <v>颜初华</v>
      </c>
      <c r="C61" s="3" t="s">
        <v>8</v>
      </c>
      <c r="D61" s="3" t="s">
        <v>26</v>
      </c>
      <c r="E61" s="4">
        <v>92.02</v>
      </c>
      <c r="F61" s="5">
        <v>84.8</v>
      </c>
      <c r="G61" s="6">
        <f t="shared" si="1"/>
        <v>89.132000000000005</v>
      </c>
    </row>
    <row r="62" spans="1:7" ht="24" customHeight="1">
      <c r="A62" s="2">
        <v>60</v>
      </c>
      <c r="B62" s="3" t="str">
        <f>"刘玥"</f>
        <v>刘玥</v>
      </c>
      <c r="C62" s="3" t="s">
        <v>16</v>
      </c>
      <c r="D62" s="3" t="s">
        <v>26</v>
      </c>
      <c r="E62" s="4">
        <v>74.290000000000006</v>
      </c>
      <c r="F62" s="5">
        <v>85.6</v>
      </c>
      <c r="G62" s="6">
        <f t="shared" si="1"/>
        <v>78.813999999999993</v>
      </c>
    </row>
    <row r="63" spans="1:7" ht="24" customHeight="1">
      <c r="A63" s="2">
        <v>61</v>
      </c>
      <c r="B63" s="3" t="str">
        <f>"庾勰"</f>
        <v>庾勰</v>
      </c>
      <c r="C63" s="3" t="s">
        <v>16</v>
      </c>
      <c r="D63" s="3" t="s">
        <v>26</v>
      </c>
      <c r="E63" s="4">
        <v>69.11</v>
      </c>
      <c r="F63" s="5">
        <v>85.8</v>
      </c>
      <c r="G63" s="6">
        <f t="shared" si="1"/>
        <v>75.786000000000001</v>
      </c>
    </row>
    <row r="64" spans="1:7" ht="24" customHeight="1">
      <c r="A64" s="2">
        <v>62</v>
      </c>
      <c r="B64" s="3" t="str">
        <f>"胡云蓉"</f>
        <v>胡云蓉</v>
      </c>
      <c r="C64" s="3" t="s">
        <v>17</v>
      </c>
      <c r="D64" s="3" t="s">
        <v>26</v>
      </c>
      <c r="E64" s="4">
        <v>91.07</v>
      </c>
      <c r="F64" s="5">
        <v>90.9</v>
      </c>
      <c r="G64" s="6">
        <f t="shared" si="1"/>
        <v>91.001999999999995</v>
      </c>
    </row>
    <row r="65" spans="1:7" ht="24" customHeight="1">
      <c r="A65" s="2">
        <v>63</v>
      </c>
      <c r="B65" s="3" t="str">
        <f>"唐煜萌"</f>
        <v>唐煜萌</v>
      </c>
      <c r="C65" s="3" t="s">
        <v>17</v>
      </c>
      <c r="D65" s="3" t="s">
        <v>26</v>
      </c>
      <c r="E65" s="4">
        <v>86.3</v>
      </c>
      <c r="F65" s="5">
        <v>88.64</v>
      </c>
      <c r="G65" s="6">
        <f t="shared" si="1"/>
        <v>87.236000000000004</v>
      </c>
    </row>
    <row r="66" spans="1:7" ht="24" customHeight="1">
      <c r="A66" s="2">
        <v>64</v>
      </c>
      <c r="B66" s="3" t="str">
        <f>"杨倩"</f>
        <v>杨倩</v>
      </c>
      <c r="C66" s="3" t="s">
        <v>11</v>
      </c>
      <c r="D66" s="3" t="s">
        <v>26</v>
      </c>
      <c r="E66" s="4">
        <v>80.510000000000005</v>
      </c>
      <c r="F66" s="5">
        <v>90.2</v>
      </c>
      <c r="G66" s="6">
        <f t="shared" si="1"/>
        <v>84.385999999999996</v>
      </c>
    </row>
    <row r="67" spans="1:7" ht="24" customHeight="1">
      <c r="A67" s="2">
        <v>65</v>
      </c>
      <c r="B67" s="3" t="str">
        <f>"伍芬妍"</f>
        <v>伍芬妍</v>
      </c>
      <c r="C67" s="3" t="s">
        <v>11</v>
      </c>
      <c r="D67" s="3" t="s">
        <v>26</v>
      </c>
      <c r="E67" s="4">
        <v>80.290000000000006</v>
      </c>
      <c r="F67" s="5">
        <v>94.8</v>
      </c>
      <c r="G67" s="6">
        <f t="shared" si="1"/>
        <v>86.093999999999994</v>
      </c>
    </row>
    <row r="68" spans="1:7" ht="24" customHeight="1">
      <c r="A68" s="2">
        <v>66</v>
      </c>
      <c r="B68" s="3" t="str">
        <f>"周小成"</f>
        <v>周小成</v>
      </c>
      <c r="C68" s="3" t="s">
        <v>11</v>
      </c>
      <c r="D68" s="3" t="s">
        <v>26</v>
      </c>
      <c r="E68" s="4">
        <v>79.11</v>
      </c>
      <c r="F68" s="5">
        <v>0</v>
      </c>
      <c r="G68" s="6">
        <f t="shared" ref="G68:G77" si="2">E68*0.6+F68*0.4</f>
        <v>47.466000000000001</v>
      </c>
    </row>
    <row r="69" spans="1:7" ht="24" customHeight="1">
      <c r="A69" s="2">
        <v>67</v>
      </c>
      <c r="B69" s="3" t="str">
        <f>"肖娇林"</f>
        <v>肖娇林</v>
      </c>
      <c r="C69" s="3" t="s">
        <v>11</v>
      </c>
      <c r="D69" s="3" t="s">
        <v>26</v>
      </c>
      <c r="E69" s="4">
        <v>79.08</v>
      </c>
      <c r="F69" s="5">
        <v>84.4</v>
      </c>
      <c r="G69" s="6">
        <f t="shared" si="2"/>
        <v>81.207999999999998</v>
      </c>
    </row>
    <row r="70" spans="1:7" ht="24" customHeight="1">
      <c r="A70" s="2">
        <v>68</v>
      </c>
      <c r="B70" s="3" t="str">
        <f>"陈玉婷"</f>
        <v>陈玉婷</v>
      </c>
      <c r="C70" s="3" t="s">
        <v>8</v>
      </c>
      <c r="D70" s="3" t="s">
        <v>27</v>
      </c>
      <c r="E70" s="4">
        <v>95.04</v>
      </c>
      <c r="F70" s="5">
        <v>85.2</v>
      </c>
      <c r="G70" s="6">
        <f t="shared" si="2"/>
        <v>91.103999999999999</v>
      </c>
    </row>
    <row r="71" spans="1:7" ht="24" customHeight="1">
      <c r="A71" s="2">
        <v>69</v>
      </c>
      <c r="B71" s="3" t="str">
        <f>"易娟"</f>
        <v>易娟</v>
      </c>
      <c r="C71" s="3" t="s">
        <v>8</v>
      </c>
      <c r="D71" s="3" t="s">
        <v>27</v>
      </c>
      <c r="E71" s="4">
        <v>87.29</v>
      </c>
      <c r="F71" s="5">
        <v>0</v>
      </c>
      <c r="G71" s="6">
        <f t="shared" si="2"/>
        <v>52.374000000000002</v>
      </c>
    </row>
    <row r="72" spans="1:7" ht="24" customHeight="1">
      <c r="A72" s="2">
        <v>70</v>
      </c>
      <c r="B72" s="3" t="str">
        <f>"唐赐瑾"</f>
        <v>唐赐瑾</v>
      </c>
      <c r="C72" s="3" t="s">
        <v>23</v>
      </c>
      <c r="D72" s="3" t="s">
        <v>27</v>
      </c>
      <c r="E72" s="4">
        <v>74.209999999999994</v>
      </c>
      <c r="F72" s="5">
        <v>91.7</v>
      </c>
      <c r="G72" s="6">
        <f t="shared" si="2"/>
        <v>81.206000000000003</v>
      </c>
    </row>
    <row r="73" spans="1:7" ht="24" customHeight="1">
      <c r="A73" s="2">
        <v>71</v>
      </c>
      <c r="B73" s="3" t="str">
        <f>"王浪"</f>
        <v>王浪</v>
      </c>
      <c r="C73" s="3" t="s">
        <v>23</v>
      </c>
      <c r="D73" s="3" t="s">
        <v>27</v>
      </c>
      <c r="E73" s="4">
        <v>71.61</v>
      </c>
      <c r="F73" s="5">
        <v>94.2</v>
      </c>
      <c r="G73" s="6">
        <f t="shared" si="2"/>
        <v>80.646000000000001</v>
      </c>
    </row>
    <row r="74" spans="1:7" ht="24" customHeight="1">
      <c r="A74" s="2">
        <v>72</v>
      </c>
      <c r="B74" s="3" t="str">
        <f>"李心怡"</f>
        <v>李心怡</v>
      </c>
      <c r="C74" s="3" t="s">
        <v>11</v>
      </c>
      <c r="D74" s="3" t="s">
        <v>27</v>
      </c>
      <c r="E74" s="4">
        <v>79.489999999999995</v>
      </c>
      <c r="F74" s="5">
        <v>81.599999999999994</v>
      </c>
      <c r="G74" s="6">
        <f t="shared" si="2"/>
        <v>80.334000000000003</v>
      </c>
    </row>
    <row r="75" spans="1:7" ht="24" customHeight="1">
      <c r="A75" s="2">
        <v>73</v>
      </c>
      <c r="B75" s="3" t="str">
        <f>"唐娟"</f>
        <v>唐娟</v>
      </c>
      <c r="C75" s="3" t="s">
        <v>11</v>
      </c>
      <c r="D75" s="3" t="s">
        <v>27</v>
      </c>
      <c r="E75" s="4">
        <v>77.09</v>
      </c>
      <c r="F75" s="5">
        <v>86.7</v>
      </c>
      <c r="G75" s="6">
        <f t="shared" si="2"/>
        <v>80.933999999999997</v>
      </c>
    </row>
    <row r="76" spans="1:7" ht="24" customHeight="1">
      <c r="A76" s="2">
        <v>74</v>
      </c>
      <c r="B76" s="3" t="str">
        <f>"唐敏哲"</f>
        <v>唐敏哲</v>
      </c>
      <c r="C76" s="3" t="s">
        <v>17</v>
      </c>
      <c r="D76" s="3" t="s">
        <v>28</v>
      </c>
      <c r="E76" s="4">
        <v>90.85</v>
      </c>
      <c r="F76" s="5">
        <v>89.6</v>
      </c>
      <c r="G76" s="6">
        <f t="shared" si="2"/>
        <v>90.35</v>
      </c>
    </row>
    <row r="77" spans="1:7" ht="24" customHeight="1">
      <c r="A77" s="2">
        <v>75</v>
      </c>
      <c r="B77" s="3" t="str">
        <f>"肖楠"</f>
        <v>肖楠</v>
      </c>
      <c r="C77" s="3" t="s">
        <v>17</v>
      </c>
      <c r="D77" s="3" t="s">
        <v>28</v>
      </c>
      <c r="E77" s="4">
        <v>87.98</v>
      </c>
      <c r="F77" s="5">
        <v>86.6</v>
      </c>
      <c r="G77" s="6">
        <f t="shared" si="2"/>
        <v>87.427999999999997</v>
      </c>
    </row>
    <row r="78" spans="1:7">
      <c r="E78" s="7" t="s">
        <v>29</v>
      </c>
    </row>
  </sheetData>
  <mergeCells count="1">
    <mergeCell ref="A1:G1"/>
  </mergeCells>
  <phoneticPr fontId="6" type="noConversion"/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体检名单</vt:lpstr>
      <vt:lpstr>体检名单!Print_Area</vt:lpstr>
      <vt:lpstr>体检名单!Print_Titles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lastPrinted>2020-08-13T03:25:00Z</cp:lastPrinted>
  <dcterms:created xsi:type="dcterms:W3CDTF">2020-08-12T20:46:00Z</dcterms:created>
  <dcterms:modified xsi:type="dcterms:W3CDTF">2022-08-22T07:11:16Z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0985E6146A8F428E8B24BA58D7B0C798</vt:lpwstr>
  </property>
  <property fmtid="{D5CDD505-2E9C-101B-9397-08002B2CF9AE}" pid="3" name="KSOProductBuildVer">
    <vt:lpwstr>2052-11.1.0.12313</vt:lpwstr>
  </property>
</Properties>
</file>